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denda\Budova\OPŽP - rekonstrukce budovy 2017-2019\Veřejná zakázka - zadávací podklady\"/>
    </mc:Choice>
  </mc:AlternateContent>
  <bookViews>
    <workbookView xWindow="-120" yWindow="-120" windowWidth="20730" windowHeight="11160" firstSheet="1" activeTab="2"/>
  </bookViews>
  <sheets>
    <sheet name="Pokyny pro vyplnění" sheetId="11" state="hidden" r:id="rId1"/>
    <sheet name="Pokyny" sheetId="13" r:id="rId2"/>
    <sheet name="Stavba" sheetId="1" r:id="rId3"/>
    <sheet name="VzorPolozky" sheetId="10" state="hidden" r:id="rId4"/>
    <sheet name=" Pol" sheetId="12" r:id="rId5"/>
  </sheets>
  <externalReferences>
    <externalReference r:id="rId6"/>
  </externalReferences>
  <definedNames>
    <definedName name="CelkemDPHVypocet" localSheetId="2">Stavba!$H$40</definedName>
    <definedName name="CenaCelkem">Stavba!$G$29</definedName>
    <definedName name="CenaCelkemBezDPH">Stavba!$G$28</definedName>
    <definedName name="CenaCelkemVypocet" localSheetId="2">Stavba!$I$40</definedName>
    <definedName name="cisloobjektu">Stavba!$D$3</definedName>
    <definedName name="CisloRozpoctu">'[1]Krycí list'!$C$2</definedName>
    <definedName name="CisloStavby" localSheetId="2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2">Stavba!$I$12</definedName>
    <definedName name="dmisto">Stavba!$D$13:$G$13</definedName>
    <definedName name="DPHSni">Stavba!$G$24</definedName>
    <definedName name="DPHZakl">Stavba!$G$26</definedName>
    <definedName name="dpsc" localSheetId="2">Stavba!$C$13</definedName>
    <definedName name="IČO" localSheetId="2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2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2">Stavba!$D$5</definedName>
    <definedName name="Objekt" localSheetId="2">Stavba!$B$38</definedName>
    <definedName name="_xlnm.Print_Area" localSheetId="4">' Pol'!$A$1:$U$64</definedName>
    <definedName name="_xlnm.Print_Area" localSheetId="2">Stavba!$A$1:$J$56</definedName>
    <definedName name="odic" localSheetId="2">Stavba!$I$6</definedName>
    <definedName name="oico" localSheetId="2">Stavba!$I$5</definedName>
    <definedName name="omisto" localSheetId="2">Stavba!$D$7</definedName>
    <definedName name="onazev" localSheetId="2">Stavba!$D$6</definedName>
    <definedName name="opsc" localSheetId="2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2">Stavba!$E$23</definedName>
    <definedName name="SazbaDPH1">'[1]Krycí list'!$C$30</definedName>
    <definedName name="SazbaDPH2" localSheetId="2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2" hidden="1">Stavba!$A:$A</definedName>
    <definedName name="Z_B7E7C763_C459_487D_8ABA_5CFDDFBD5A84_.wvu.PrintArea" localSheetId="2" hidden="1">Stavba!$B$1:$J$36</definedName>
    <definedName name="ZakladDPHSni">Stavba!$G$23</definedName>
    <definedName name="ZakladDPHSniVypocet" localSheetId="2">Stavba!$F$40</definedName>
    <definedName name="ZakladDPHZakl">Stavba!$G$25</definedName>
    <definedName name="ZakladDPHZaklVypocet" localSheetId="2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2" i="12" l="1"/>
  <c r="G61" i="12"/>
  <c r="G59" i="12"/>
  <c r="G58" i="12"/>
  <c r="G57" i="12"/>
  <c r="G56" i="12"/>
  <c r="G55" i="12"/>
  <c r="G54" i="12"/>
  <c r="G53" i="12"/>
  <c r="G52" i="12"/>
  <c r="G51" i="12"/>
  <c r="G49" i="12"/>
  <c r="G48" i="12"/>
  <c r="G47" i="12"/>
  <c r="G46" i="12"/>
  <c r="G44" i="12"/>
  <c r="G43" i="12"/>
  <c r="G42" i="12"/>
  <c r="G40" i="12"/>
  <c r="G38" i="12"/>
  <c r="G37" i="12"/>
  <c r="G36" i="12"/>
  <c r="G35" i="12"/>
  <c r="G34" i="12"/>
  <c r="G33" i="12"/>
  <c r="G32" i="12"/>
  <c r="G31" i="12"/>
  <c r="G30" i="12"/>
  <c r="G28" i="12"/>
  <c r="G27" i="12"/>
  <c r="G26" i="12"/>
  <c r="G24" i="12"/>
  <c r="G23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H32" i="1" l="1"/>
  <c r="G27" i="1"/>
  <c r="G24" i="1"/>
  <c r="G23" i="1"/>
  <c r="I20" i="1"/>
  <c r="I19" i="1"/>
  <c r="I18" i="1"/>
  <c r="G8" i="12" l="1"/>
  <c r="I47" i="1" s="1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G22" i="12"/>
  <c r="I48" i="1" s="1"/>
  <c r="I23" i="12"/>
  <c r="K23" i="12"/>
  <c r="M23" i="12"/>
  <c r="O23" i="12"/>
  <c r="Q23" i="12"/>
  <c r="U23" i="12"/>
  <c r="I24" i="12"/>
  <c r="K24" i="12"/>
  <c r="M24" i="12"/>
  <c r="O24" i="12"/>
  <c r="Q24" i="12"/>
  <c r="U24" i="12"/>
  <c r="G25" i="12"/>
  <c r="I49" i="1" s="1"/>
  <c r="I26" i="12"/>
  <c r="K26" i="12"/>
  <c r="M26" i="12"/>
  <c r="O26" i="12"/>
  <c r="Q26" i="12"/>
  <c r="U26" i="12"/>
  <c r="I27" i="12"/>
  <c r="K27" i="12"/>
  <c r="M27" i="12"/>
  <c r="O27" i="12"/>
  <c r="Q27" i="12"/>
  <c r="Q25" i="12" s="1"/>
  <c r="U27" i="12"/>
  <c r="I28" i="12"/>
  <c r="K28" i="12"/>
  <c r="M28" i="12"/>
  <c r="O28" i="12"/>
  <c r="Q28" i="12"/>
  <c r="U28" i="12"/>
  <c r="G29" i="12"/>
  <c r="I50" i="1" s="1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G39" i="12"/>
  <c r="I51" i="1" s="1"/>
  <c r="I40" i="12"/>
  <c r="I39" i="12" s="1"/>
  <c r="K40" i="12"/>
  <c r="K39" i="12" s="1"/>
  <c r="M40" i="12"/>
  <c r="M39" i="12" s="1"/>
  <c r="O40" i="12"/>
  <c r="O39" i="12" s="1"/>
  <c r="Q40" i="12"/>
  <c r="Q39" i="12" s="1"/>
  <c r="U40" i="12"/>
  <c r="U39" i="12" s="1"/>
  <c r="G41" i="12"/>
  <c r="I52" i="1" s="1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G45" i="12"/>
  <c r="I53" i="1" s="1"/>
  <c r="I46" i="12"/>
  <c r="K46" i="12"/>
  <c r="M46" i="12"/>
  <c r="O46" i="12"/>
  <c r="Q46" i="12"/>
  <c r="U46" i="12"/>
  <c r="I47" i="12"/>
  <c r="K47" i="12"/>
  <c r="M47" i="12"/>
  <c r="O47" i="12"/>
  <c r="Q47" i="12"/>
  <c r="U47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G50" i="12"/>
  <c r="I54" i="1" s="1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G60" i="12"/>
  <c r="I55" i="1" s="1"/>
  <c r="I61" i="12"/>
  <c r="K61" i="12"/>
  <c r="M61" i="12"/>
  <c r="O61" i="12"/>
  <c r="Q61" i="12"/>
  <c r="U61" i="12"/>
  <c r="I62" i="12"/>
  <c r="K62" i="12"/>
  <c r="M62" i="12"/>
  <c r="O62" i="12"/>
  <c r="Q62" i="12"/>
  <c r="U62" i="12"/>
  <c r="F40" i="1"/>
  <c r="G40" i="1"/>
  <c r="H40" i="1"/>
  <c r="I40" i="1"/>
  <c r="J39" i="1" s="1"/>
  <c r="J40" i="1" s="1"/>
  <c r="J28" i="1"/>
  <c r="J26" i="1"/>
  <c r="G38" i="1"/>
  <c r="F38" i="1"/>
  <c r="J23" i="1"/>
  <c r="J24" i="1"/>
  <c r="J25" i="1"/>
  <c r="J27" i="1"/>
  <c r="E24" i="1"/>
  <c r="E26" i="1"/>
  <c r="I25" i="12" l="1"/>
  <c r="Q22" i="12"/>
  <c r="I22" i="12"/>
  <c r="M22" i="12"/>
  <c r="I17" i="1"/>
  <c r="I56" i="1"/>
  <c r="I16" i="1"/>
  <c r="U41" i="12"/>
  <c r="K41" i="12"/>
  <c r="Q41" i="12"/>
  <c r="I41" i="12"/>
  <c r="Q50" i="12"/>
  <c r="M50" i="12"/>
  <c r="M41" i="12"/>
  <c r="Q60" i="12"/>
  <c r="I60" i="12"/>
  <c r="M60" i="12"/>
  <c r="U50" i="12"/>
  <c r="K50" i="12"/>
  <c r="Q45" i="12"/>
  <c r="I45" i="12"/>
  <c r="M45" i="12"/>
  <c r="O25" i="12"/>
  <c r="U25" i="12"/>
  <c r="K25" i="12"/>
  <c r="O8" i="12"/>
  <c r="U8" i="12"/>
  <c r="K8" i="12"/>
  <c r="M25" i="12"/>
  <c r="M8" i="12"/>
  <c r="O60" i="12"/>
  <c r="U60" i="12"/>
  <c r="K60" i="12"/>
  <c r="O45" i="12"/>
  <c r="U45" i="12"/>
  <c r="K45" i="12"/>
  <c r="O29" i="12"/>
  <c r="U29" i="12"/>
  <c r="K29" i="12"/>
  <c r="O22" i="12"/>
  <c r="U22" i="12"/>
  <c r="K22" i="12"/>
  <c r="Q8" i="12"/>
  <c r="I8" i="12"/>
  <c r="I50" i="12"/>
  <c r="O50" i="12"/>
  <c r="O41" i="12"/>
  <c r="M29" i="12"/>
  <c r="Q29" i="12"/>
  <c r="I29" i="12"/>
  <c r="I21" i="1" l="1"/>
  <c r="G25" i="1" s="1"/>
  <c r="G26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<sst xmlns="http://schemas.openxmlformats.org/spreadsheetml/2006/main" count="356" uniqueCount="201">
  <si>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</si>
  <si>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</si>
  <si>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</si>
  <si>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</si>
  <si>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</si>
  <si>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</si>
  <si>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</si>
  <si>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</si>
  <si>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</si>
  <si>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</si>
  <si>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</si>
  <si>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</si>
  <si>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</si>
  <si>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</si>
  <si>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</si>
  <si>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</si>
  <si>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</si>
  <si>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</si>
  <si>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</si>
  <si>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</si>
  <si>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</si>
  <si>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</si>
  <si>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</si>
  <si>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</si>
  <si>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</si>
  <si>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</si>
  <si>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</si>
  <si>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</si>
  <si>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</si>
  <si>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</si>
  <si>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</si>
  <si>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</si>
  <si>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</si>
  <si>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</si>
  <si>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</si>
  <si>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</si>
  <si>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</si>
  <si>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</si>
  <si>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</si>
  <si>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</si>
  <si>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</si>
  <si>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Rozpočet:</t>
  </si>
  <si>
    <t>Celkem za stavbu</t>
  </si>
  <si>
    <t>CZK</t>
  </si>
  <si>
    <t>Rekapitulace dílů</t>
  </si>
  <si>
    <t>Typ dílu</t>
  </si>
  <si>
    <t>62</t>
  </si>
  <si>
    <t>Upravy povrchů vnější</t>
  </si>
  <si>
    <t>64</t>
  </si>
  <si>
    <t>Výplně otvorů</t>
  </si>
  <si>
    <t>94</t>
  </si>
  <si>
    <t>Lešení a stavební výtahy</t>
  </si>
  <si>
    <t>97</t>
  </si>
  <si>
    <t>Prorážení otvorů</t>
  </si>
  <si>
    <t>99</t>
  </si>
  <si>
    <t>Staveništní přesun hmot</t>
  </si>
  <si>
    <t>712</t>
  </si>
  <si>
    <t>Živičné krytiny</t>
  </si>
  <si>
    <t>713</t>
  </si>
  <si>
    <t>Izolace tepelné</t>
  </si>
  <si>
    <t>764</t>
  </si>
  <si>
    <t>Konstrukce klempířské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</si>
  <si>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</si>
  <si>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</si>
  <si>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</si>
  <si>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</si>
  <si>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</si>
  <si>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</si>
  <si>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</si>
  <si>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</si>
  <si>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</si>
  <si>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</si>
  <si>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</si>
  <si>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</si>
  <si>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</si>
  <si>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</si>
  <si>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</si>
  <si>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</si>
  <si>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</si>
  <si>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</si>
  <si>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</si>
  <si>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</si>
  <si>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</si>
  <si>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</si>
  <si>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</si>
  <si>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</si>
  <si>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</si>
  <si>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</si>
  <si>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</si>
  <si>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</si>
  <si>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</si>
  <si>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</si>
  <si>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</si>
  <si>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622311012R00</t>
  </si>
  <si>
    <t>Soklová lišta hliník KZS  tl. 100 mm</t>
  </si>
  <si>
    <t>m</t>
  </si>
  <si>
    <t>POL1_0</t>
  </si>
  <si>
    <t>622311014R00</t>
  </si>
  <si>
    <t>Soklová lišta hliník KZS  tl. 140 mm</t>
  </si>
  <si>
    <t>622319331RT3</t>
  </si>
  <si>
    <t>Zatepl. ETICS fasáda,fenolická pěna100mm, s omítkou   silikon, zrno 2 mm</t>
  </si>
  <si>
    <t>m2</t>
  </si>
  <si>
    <t>622319564R00</t>
  </si>
  <si>
    <t>Zateplovací systém ETICS , parapet, XPS tl. 30 mm</t>
  </si>
  <si>
    <t>622319353RT3</t>
  </si>
  <si>
    <t>Zatep.sys.ETICS podhled, EPS šedý 30mm, s omítkou  silikon, zrno 2 mm</t>
  </si>
  <si>
    <t>622412323R00</t>
  </si>
  <si>
    <t>Nátěr stěn vnějších, slož.3-4 ,   silikonový</t>
  </si>
  <si>
    <t>622319353R00</t>
  </si>
  <si>
    <t>Zatep.sys.ETICS ,ostění, fenolická pěna  30mm</t>
  </si>
  <si>
    <t>622319334RT3</t>
  </si>
  <si>
    <t>Zatepl  .ETICS,fasáda,EPS F šedý 140mm, s omítkou  silikon, zrno 2 mm</t>
  </si>
  <si>
    <t>Zatep.sys.ETICS ,ostění, EPS šedý 30mm, s omítkou   silikon, zrno 2 mm</t>
  </si>
  <si>
    <t>622904112R00</t>
  </si>
  <si>
    <t>Očištění fasád tlakovou vodou složitost 1 - 2</t>
  </si>
  <si>
    <t>622300131R00</t>
  </si>
  <si>
    <t>Vyrovnávací tmel tl. do 5 mm</t>
  </si>
  <si>
    <t>781101121R00</t>
  </si>
  <si>
    <t xml:space="preserve"> Penetrace podkladu </t>
  </si>
  <si>
    <t>620991121R00</t>
  </si>
  <si>
    <t>Zakrývání výplní vnějších otvorů z lešení</t>
  </si>
  <si>
    <t>641941111R00</t>
  </si>
  <si>
    <t>Osazení plastových výplní otvorů</t>
  </si>
  <si>
    <t>soubor</t>
  </si>
  <si>
    <t>648991113RT2</t>
  </si>
  <si>
    <t>Osazení parapet.desek plast. a lamin. š.nad 20cm, včetně dodávky plastové parapetní desky š. 250 mm</t>
  </si>
  <si>
    <t>941941042R00</t>
  </si>
  <si>
    <t>Montáž lešení leh.řad.s podlahami,š.1,2 m, H 10  m</t>
  </si>
  <si>
    <t>941941292R00</t>
  </si>
  <si>
    <t>Příplatek za každý měsíc použití lešení k pol.1042</t>
  </si>
  <si>
    <t>941941841R00</t>
  </si>
  <si>
    <t>Demontáž lešení leh.řad.s podlahami,š.1,2 m,H 10 m</t>
  </si>
  <si>
    <t>978041103R00</t>
  </si>
  <si>
    <t>Odstranění KZS ostění, EPS F tl. 30 mm s omítkou</t>
  </si>
  <si>
    <t>978041110R00</t>
  </si>
  <si>
    <t>Odstranění KZS EPS F tl. 50 mm s omítkou</t>
  </si>
  <si>
    <t>978021191R00</t>
  </si>
  <si>
    <t>Přisekání stávajícího lepidla</t>
  </si>
  <si>
    <t>979990102R00</t>
  </si>
  <si>
    <t xml:space="preserve">Poplatek za skládku suti  </t>
  </si>
  <si>
    <t>t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</si>
  <si>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</si>
  <si>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</si>
  <si>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</si>
  <si>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</si>
  <si>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</si>
  <si>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</si>
  <si>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</si>
  <si>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</si>
  <si>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</si>
  <si>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</si>
  <si>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999281211R00</t>
  </si>
  <si>
    <t>Přesun hmot, opravy vněj. plášťů výšky do 25 m</t>
  </si>
  <si>
    <t>712371801R00</t>
  </si>
  <si>
    <t>Odstraněni a odvoz lepenky</t>
  </si>
  <si>
    <t>712341559RY5</t>
  </si>
  <si>
    <t>998712202R00</t>
  </si>
  <si>
    <t>Přesun hmot pro povlakové krytiny, výšky do 12 m</t>
  </si>
  <si>
    <t>713141125R00</t>
  </si>
  <si>
    <t>Izolace tepelná střech, desky, na lepidlo PUK, vč EPS 200 tl 220mm</t>
  </si>
  <si>
    <t>Izolace tepelná střech,střešní pěna+UV Silikon,  tl 60mm</t>
  </si>
  <si>
    <t>Izolace tepelná střech, desky, ,  EPS 200 tl 80mm</t>
  </si>
  <si>
    <t>998713202R00</t>
  </si>
  <si>
    <t>Přesun hmot pro izolace tepelné, výšky do 12 m</t>
  </si>
  <si>
    <t>764908302R00</t>
  </si>
  <si>
    <t>764908304R00</t>
  </si>
  <si>
    <t>764908109RT2</t>
  </si>
  <si>
    <t>764410850R00</t>
  </si>
  <si>
    <t>Demontáž oplechování parapetů,rš od 100 do 330 mm</t>
  </si>
  <si>
    <t>764454801R00</t>
  </si>
  <si>
    <t>Demontáž odpadních trub kruhových,D 75 a 100 mm</t>
  </si>
  <si>
    <t>764812622R00</t>
  </si>
  <si>
    <t>Oplechování říms z Pz lakovaného plechu, rš 220 mm</t>
  </si>
  <si>
    <t>764904010R00</t>
  </si>
  <si>
    <t>764813133R00</t>
  </si>
  <si>
    <t>Lemování zdí z Pz lakovaného plechu, rš 330 mm</t>
  </si>
  <si>
    <t>998764202R00</t>
  </si>
  <si>
    <t>Přesun hmot pro klempířské konstr., výšky do 12 m</t>
  </si>
  <si>
    <t>767833100R00</t>
  </si>
  <si>
    <t>Montáž+ dodávka zatepleného  poklopu 80/55, předběžná cena</t>
  </si>
  <si>
    <t>ks</t>
  </si>
  <si>
    <t>998767202R00</t>
  </si>
  <si>
    <t>Přesun hmot pro zámečnické konstr., výšky do 12 m</t>
  </si>
  <si>
    <t/>
  </si>
  <si>
    <t>END</t>
  </si>
  <si>
    <t>ve</t>
  </si>
  <si>
    <t>Gorazdova 24, 120 00 Praha 2</t>
  </si>
  <si>
    <t xml:space="preserve"> CZ61387584</t>
  </si>
  <si>
    <t xml:space="preserve">     61387584</t>
  </si>
  <si>
    <t xml:space="preserve">Budova SEI, Tř.T.Bati 853/7, Zlín - rekonstrukce </t>
  </si>
  <si>
    <t>Položkový rozpočet - stavební část</t>
  </si>
  <si>
    <t xml:space="preserve">Rekonstrukce a stavební úpravy budovy Státní energetické inspekce, </t>
  </si>
  <si>
    <t>třída Tomáše Bati 853/7 Zlín</t>
  </si>
  <si>
    <t>Státní energetická inspekce</t>
  </si>
  <si>
    <t>120 00</t>
  </si>
  <si>
    <t>Praha</t>
  </si>
  <si>
    <t>Povlaková krytina střech do 10°, NAIP přitavením, 2x - vč. dod. (mineral a dekor)</t>
  </si>
  <si>
    <t>Oplechování parapetů, rš 350 mm</t>
  </si>
  <si>
    <t>Oplechování parapetů, rš 400 mm</t>
  </si>
  <si>
    <t>Odpadní trouby kruhové SROR, D 100 mm, v ostatních barvách</t>
  </si>
  <si>
    <t>Zastřešení hladkými plechy, do 30°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</si>
</sst>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6">
    <xf numFmtId="0" fontId="0" fillId="0" borderId="0" xfId="0"/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0" fontId="8" fillId="3" borderId="0" xfId="0" applyFont="1" applyFill="1"/>
    <xf numFmtId="0" fontId="8" fillId="3" borderId="2" xfId="0" applyFont="1" applyFill="1" applyBorder="1"/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6" xfId="0" applyNumberFormat="1" applyFont="1" applyBorder="1" applyAlignment="1">
      <alignment horizontal="right" vertical="center"/>
    </xf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horizontal="center" vertical="center"/>
    </xf>
    <xf numFmtId="4" fontId="7" fillId="4" borderId="38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14" fontId="8" fillId="0" borderId="6" xfId="0" applyNumberFormat="1" applyFont="1" applyBorder="1" applyAlignment="1">
      <alignment vertical="top"/>
    </xf>
    <xf numFmtId="0" fontId="8" fillId="0" borderId="18" xfId="0" applyFont="1" applyBorder="1" applyAlignment="1">
      <alignment horizontal="left"/>
    </xf>
    <xf numFmtId="1" fontId="0" fillId="0" borderId="6" xfId="0" applyNumberFormat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3" xfId="0" applyNumberFormat="1" applyFont="1" applyBorder="1" applyAlignment="1">
      <alignment vertical="center"/>
    </xf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/>
    <xf numFmtId="0" fontId="11" fillId="3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49" fontId="11" fillId="0" borderId="0" xfId="0" applyNumberFormat="1" applyFont="1" applyAlignment="1">
      <alignment horizontal="left" vertical="center"/>
    </xf>
    <xf numFmtId="0" fontId="0" fillId="0" borderId="2" xfId="0" applyBorder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Protection="1">
      <protection locked="0"/>
    </xf>
    <xf numFmtId="49" fontId="8" fillId="5" borderId="6" xfId="0" applyNumberFormat="1" applyFont="1" applyFill="1" applyBorder="1" applyAlignment="1" applyProtection="1">
      <alignment horizontal="right" vertical="center"/>
      <protection locked="0"/>
    </xf>
    <xf numFmtId="49" fontId="8" fillId="5" borderId="0" xfId="0" applyNumberFormat="1" applyFont="1" applyFill="1" applyAlignment="1" applyProtection="1">
      <alignment horizontal="left" vertical="center"/>
      <protection locked="0"/>
    </xf>
    <xf numFmtId="4" fontId="16" fillId="5" borderId="33" xfId="0" applyNumberFormat="1" applyFont="1" applyFill="1" applyBorder="1" applyAlignment="1" applyProtection="1">
      <alignment vertical="top" shrinkToFit="1"/>
      <protection locked="0"/>
    </xf>
    <xf numFmtId="4" fontId="16" fillId="5" borderId="38" xfId="0" applyNumberFormat="1" applyFont="1" applyFill="1" applyBorder="1" applyAlignment="1" applyProtection="1">
      <alignment vertical="top" shrinkToFit="1"/>
      <protection locked="0"/>
    </xf>
    <xf numFmtId="0" fontId="0" fillId="0" borderId="0" xfId="0" applyProtection="1"/>
    <xf numFmtId="0" fontId="0" fillId="0" borderId="43" xfId="0" applyBorder="1" applyAlignment="1" applyProtection="1">
      <alignment vertical="center"/>
    </xf>
    <xf numFmtId="49" fontId="0" fillId="0" borderId="39" xfId="0" applyNumberFormat="1" applyBorder="1" applyAlignment="1" applyProtection="1">
      <alignment vertical="center"/>
    </xf>
    <xf numFmtId="0" fontId="0" fillId="0" borderId="44" xfId="0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3" borderId="45" xfId="0" applyFill="1" applyBorder="1" applyProtection="1"/>
    <xf numFmtId="49" fontId="0" fillId="3" borderId="42" xfId="0" applyNumberFormat="1" applyFill="1" applyBorder="1" applyProtection="1"/>
    <xf numFmtId="0" fontId="0" fillId="3" borderId="42" xfId="0" applyFill="1" applyBorder="1" applyProtection="1"/>
    <xf numFmtId="0" fontId="0" fillId="3" borderId="41" xfId="0" applyFill="1" applyBorder="1" applyProtection="1"/>
    <xf numFmtId="0" fontId="0" fillId="3" borderId="50" xfId="0" applyFill="1" applyBorder="1" applyProtection="1"/>
    <xf numFmtId="49" fontId="0" fillId="3" borderId="50" xfId="0" applyNumberFormat="1" applyFill="1" applyBorder="1" applyProtection="1"/>
    <xf numFmtId="0" fontId="0" fillId="3" borderId="36" xfId="0" applyFill="1" applyBorder="1" applyProtection="1"/>
    <xf numFmtId="0" fontId="0" fillId="3" borderId="50" xfId="0" applyFill="1" applyBorder="1" applyAlignment="1" applyProtection="1">
      <alignment wrapText="1"/>
    </xf>
    <xf numFmtId="0" fontId="0" fillId="3" borderId="49" xfId="0" applyFill="1" applyBorder="1" applyAlignment="1" applyProtection="1">
      <alignment wrapText="1"/>
    </xf>
    <xf numFmtId="0" fontId="0" fillId="3" borderId="51" xfId="0" applyFill="1" applyBorder="1" applyAlignment="1" applyProtection="1">
      <alignment vertical="top"/>
    </xf>
    <xf numFmtId="49" fontId="0" fillId="3" borderId="51" xfId="0" applyNumberFormat="1" applyFill="1" applyBorder="1" applyAlignment="1" applyProtection="1">
      <alignment vertical="top"/>
    </xf>
    <xf numFmtId="49" fontId="0" fillId="3" borderId="48" xfId="0" applyNumberFormat="1" applyFill="1" applyBorder="1" applyAlignment="1" applyProtection="1">
      <alignment vertical="top"/>
    </xf>
    <xf numFmtId="0" fontId="0" fillId="3" borderId="52" xfId="0" applyFill="1" applyBorder="1" applyAlignment="1" applyProtection="1">
      <alignment vertical="top"/>
    </xf>
    <xf numFmtId="164" fontId="0" fillId="3" borderId="48" xfId="0" applyNumberFormat="1" applyFill="1" applyBorder="1" applyAlignment="1" applyProtection="1">
      <alignment vertical="top"/>
    </xf>
    <xf numFmtId="4" fontId="0" fillId="3" borderId="48" xfId="0" applyNumberFormat="1" applyFill="1" applyBorder="1" applyAlignment="1" applyProtection="1">
      <alignment vertical="top"/>
    </xf>
    <xf numFmtId="0" fontId="0" fillId="3" borderId="48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33" xfId="0" applyFont="1" applyBorder="1" applyAlignment="1" applyProtection="1">
      <alignment horizontal="left" vertical="top" wrapText="1"/>
    </xf>
    <xf numFmtId="0" fontId="16" fillId="0" borderId="34" xfId="0" applyFont="1" applyBorder="1" applyAlignment="1" applyProtection="1">
      <alignment vertical="top" shrinkToFit="1"/>
    </xf>
    <xf numFmtId="164" fontId="16" fillId="0" borderId="33" xfId="0" applyNumberFormat="1" applyFont="1" applyBorder="1" applyAlignment="1" applyProtection="1">
      <alignment vertical="top" shrinkToFit="1"/>
    </xf>
    <xf numFmtId="4" fontId="16" fillId="0" borderId="33" xfId="0" applyNumberFormat="1" applyFont="1" applyBorder="1" applyAlignment="1" applyProtection="1">
      <alignment vertical="top" shrinkToFit="1"/>
    </xf>
    <xf numFmtId="0" fontId="16" fillId="0" borderId="33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0" fillId="3" borderId="10" xfId="0" applyFill="1" applyBorder="1" applyAlignment="1" applyProtection="1">
      <alignment vertical="top"/>
    </xf>
    <xf numFmtId="0" fontId="0" fillId="3" borderId="38" xfId="0" applyFill="1" applyBorder="1" applyAlignment="1" applyProtection="1">
      <alignment horizontal="left" vertical="top" wrapText="1"/>
    </xf>
    <xf numFmtId="0" fontId="0" fillId="3" borderId="37" xfId="0" applyFill="1" applyBorder="1" applyAlignment="1" applyProtection="1">
      <alignment vertical="top" shrinkToFit="1"/>
    </xf>
    <xf numFmtId="164" fontId="0" fillId="3" borderId="38" xfId="0" applyNumberFormat="1" applyFill="1" applyBorder="1" applyAlignment="1" applyProtection="1">
      <alignment vertical="top" shrinkToFit="1"/>
    </xf>
    <xf numFmtId="4" fontId="0" fillId="3" borderId="38" xfId="0" applyNumberFormat="1" applyFill="1" applyBorder="1" applyAlignment="1" applyProtection="1">
      <alignment vertical="top" shrinkToFit="1"/>
    </xf>
    <xf numFmtId="0" fontId="0" fillId="3" borderId="38" xfId="0" applyFill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/>
    </xf>
    <xf numFmtId="0" fontId="16" fillId="0" borderId="38" xfId="0" applyFont="1" applyBorder="1" applyAlignment="1" applyProtection="1">
      <alignment horizontal="left" vertical="top" wrapText="1"/>
    </xf>
    <xf numFmtId="0" fontId="16" fillId="0" borderId="37" xfId="0" applyFont="1" applyBorder="1" applyAlignment="1" applyProtection="1">
      <alignment vertical="top" shrinkToFit="1"/>
    </xf>
    <xf numFmtId="164" fontId="16" fillId="0" borderId="38" xfId="0" applyNumberFormat="1" applyFont="1" applyBorder="1" applyAlignment="1" applyProtection="1">
      <alignment vertical="top" shrinkToFit="1"/>
    </xf>
    <xf numFmtId="4" fontId="16" fillId="0" borderId="38" xfId="0" applyNumberFormat="1" applyFont="1" applyBorder="1" applyAlignment="1" applyProtection="1">
      <alignment vertical="top" shrinkToFit="1"/>
    </xf>
    <xf numFmtId="0" fontId="16" fillId="0" borderId="38" xfId="0" applyFont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Protection="1"/>
    <xf numFmtId="49" fontId="0" fillId="0" borderId="0" xfId="0" applyNumberFormat="1" applyAlignment="1" applyProtection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8" fillId="5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5" borderId="0" xfId="0" applyNumberFormat="1" applyFont="1" applyFill="1" applyAlignment="1" applyProtection="1">
      <alignment horizontal="left" vertical="center"/>
      <protection locked="0"/>
    </xf>
    <xf numFmtId="49" fontId="8" fillId="5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 applyProtection="1">
      <alignment horizontal="center"/>
    </xf>
    <xf numFmtId="49" fontId="0" fillId="0" borderId="39" xfId="0" applyNumberFormat="1" applyBorder="1" applyAlignment="1" applyProtection="1">
      <alignment vertical="center"/>
    </xf>
    <xf numFmtId="0" fontId="0" fillId="0" borderId="39" xfId="0" applyBorder="1" applyAlignment="1" applyProtection="1">
      <alignment vertical="center"/>
    </xf>
    <xf numFmtId="0" fontId="0" fillId="0" borderId="46" xfId="0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7" t="s">
        <v>37</v>
      </c>
    </row>
    <row r="2" spans="1:7" ht="57.75" customHeight="1" x14ac:dyDescent="0.25">
      <c r="A2" s="194" t="s">
        <v>38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"/>
  <sheetViews>
    <sheetView workbookViewId="0">
      <selection activeCell="A5" sqref="A5"/>
    </sheetView>
  </sheetViews>
  <sheetFormatPr defaultRowHeight="12.5" x14ac:dyDescent="0.25"/>
  <sheetData>
    <row r="2" spans="1:7" ht="13" x14ac:dyDescent="0.3">
      <c r="A2" s="27" t="s">
        <v>37</v>
      </c>
    </row>
    <row r="3" spans="1:7" ht="60" customHeight="1" x14ac:dyDescent="0.25">
      <c r="A3" s="194" t="s">
        <v>38</v>
      </c>
      <c r="B3" s="194"/>
      <c r="C3" s="194"/>
      <c r="D3" s="194"/>
      <c r="E3" s="194"/>
      <c r="F3" s="194"/>
      <c r="G3" s="194"/>
    </row>
    <row r="5" spans="1:7" x14ac:dyDescent="0.25">
      <c r="A5" s="141"/>
    </row>
  </sheetData>
  <sheetProtection password="F45D" sheet="1" objects="1" scenarios="1"/>
  <mergeCells count="1">
    <mergeCell ref="A3:G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J59"/>
  <sheetViews>
    <sheetView showGridLines="0" tabSelected="1" topLeftCell="B1" zoomScaleNormal="100" zoomScaleSheetLayoutView="75" workbookViewId="0">
      <selection activeCell="E15" sqref="E15"/>
    </sheetView>
  </sheetViews>
  <sheetFormatPr defaultColWidth="9" defaultRowHeight="12.5" x14ac:dyDescent="0.25"/>
  <cols>
    <col min="1" max="1" width="3.36328125" hidden="1" customWidth="1"/>
    <col min="2" max="2" width="9.1796875" customWidth="1"/>
    <col min="3" max="3" width="7.453125" customWidth="1"/>
    <col min="4" max="4" width="13.453125" customWidth="1"/>
    <col min="5" max="5" width="12.1796875" customWidth="1"/>
    <col min="6" max="6" width="11.453125" customWidth="1"/>
    <col min="7" max="9" width="12.7265625" customWidth="1"/>
    <col min="10" max="10" width="6.7265625" customWidth="1"/>
    <col min="11" max="11" width="4.26953125" customWidth="1"/>
  </cols>
  <sheetData>
    <row r="1" spans="1:10" ht="33.75" customHeight="1" x14ac:dyDescent="0.25">
      <c r="A1" s="61" t="s">
        <v>35</v>
      </c>
      <c r="B1" s="204" t="s">
        <v>190</v>
      </c>
      <c r="C1" s="205"/>
      <c r="D1" s="205"/>
      <c r="E1" s="205"/>
      <c r="F1" s="205"/>
      <c r="G1" s="205"/>
      <c r="H1" s="205"/>
      <c r="I1" s="205"/>
      <c r="J1" s="206"/>
    </row>
    <row r="2" spans="1:10" ht="21" customHeight="1" x14ac:dyDescent="0.3">
      <c r="A2" s="2"/>
      <c r="B2" s="68" t="s">
        <v>39</v>
      </c>
      <c r="C2" s="69"/>
      <c r="D2" s="70" t="s">
        <v>191</v>
      </c>
      <c r="E2" s="70"/>
      <c r="F2" s="71"/>
      <c r="G2" s="71"/>
      <c r="H2" s="71"/>
      <c r="I2" s="71"/>
      <c r="J2" s="72"/>
    </row>
    <row r="3" spans="1:10" ht="18" customHeight="1" x14ac:dyDescent="0.25">
      <c r="A3" s="2"/>
      <c r="B3" s="73"/>
      <c r="C3" s="69"/>
      <c r="D3" s="135" t="s">
        <v>192</v>
      </c>
      <c r="E3" s="74"/>
      <c r="F3" s="75"/>
      <c r="G3" s="75"/>
      <c r="H3" s="69"/>
      <c r="I3" s="76"/>
      <c r="J3" s="77"/>
    </row>
    <row r="4" spans="1:10" ht="0.5" customHeight="1" x14ac:dyDescent="0.3">
      <c r="A4" s="2"/>
      <c r="B4" s="78" t="s">
        <v>41</v>
      </c>
      <c r="C4" s="79"/>
      <c r="D4" s="80"/>
      <c r="E4" s="80"/>
      <c r="F4" s="81"/>
      <c r="G4" s="81"/>
      <c r="H4" s="81"/>
      <c r="I4" s="81"/>
      <c r="J4" s="82"/>
    </row>
    <row r="5" spans="1:10" ht="24" customHeight="1" x14ac:dyDescent="0.25">
      <c r="A5" s="2"/>
      <c r="B5" s="136" t="s">
        <v>20</v>
      </c>
      <c r="C5" s="137"/>
      <c r="D5" s="138" t="s">
        <v>193</v>
      </c>
      <c r="E5" s="22"/>
      <c r="F5" s="22"/>
      <c r="G5" s="22"/>
      <c r="H5" s="24" t="s">
        <v>32</v>
      </c>
      <c r="I5" s="128" t="s">
        <v>188</v>
      </c>
      <c r="J5" s="139"/>
    </row>
    <row r="6" spans="1:10" ht="13.5" customHeight="1" x14ac:dyDescent="0.25">
      <c r="A6" s="2"/>
      <c r="B6" s="34"/>
      <c r="C6" s="22"/>
      <c r="D6" s="128" t="s">
        <v>186</v>
      </c>
      <c r="E6" s="22"/>
      <c r="F6" s="22"/>
      <c r="G6" s="22"/>
      <c r="H6" s="24" t="s">
        <v>33</v>
      </c>
      <c r="I6" s="128" t="s">
        <v>187</v>
      </c>
      <c r="J6" s="8"/>
    </row>
    <row r="7" spans="1:10" ht="17.5" customHeight="1" x14ac:dyDescent="0.25">
      <c r="A7" s="2"/>
      <c r="B7" s="35"/>
      <c r="C7" s="83" t="s">
        <v>194</v>
      </c>
      <c r="D7" s="129" t="s">
        <v>195</v>
      </c>
      <c r="E7" s="29"/>
      <c r="F7" s="29"/>
      <c r="G7" s="29"/>
      <c r="H7" s="30"/>
      <c r="I7" s="29"/>
      <c r="J7" s="42"/>
    </row>
    <row r="8" spans="1:10" ht="24" hidden="1" customHeight="1" x14ac:dyDescent="0.25">
      <c r="A8" s="2"/>
      <c r="B8" s="39" t="s">
        <v>18</v>
      </c>
      <c r="D8" s="28"/>
      <c r="H8" s="24" t="s">
        <v>32</v>
      </c>
      <c r="I8" s="28"/>
      <c r="J8" s="8"/>
    </row>
    <row r="9" spans="1:10" ht="15.75" hidden="1" customHeight="1" x14ac:dyDescent="0.25">
      <c r="A9" s="2"/>
      <c r="B9" s="2"/>
      <c r="D9" s="28"/>
      <c r="H9" s="24" t="s">
        <v>33</v>
      </c>
      <c r="I9" s="28"/>
      <c r="J9" s="8"/>
    </row>
    <row r="10" spans="1:10" ht="15.75" hidden="1" customHeight="1" x14ac:dyDescent="0.25">
      <c r="A10" s="2"/>
      <c r="B10" s="43"/>
      <c r="C10" s="23"/>
      <c r="D10" s="38"/>
      <c r="E10" s="30"/>
      <c r="F10" s="30"/>
      <c r="G10" s="14"/>
      <c r="H10" s="14"/>
      <c r="I10" s="44"/>
      <c r="J10" s="42"/>
    </row>
    <row r="11" spans="1:10" ht="24" customHeight="1" x14ac:dyDescent="0.25">
      <c r="A11" s="2"/>
      <c r="B11" s="39" t="s">
        <v>17</v>
      </c>
      <c r="D11" s="210"/>
      <c r="E11" s="210"/>
      <c r="F11" s="210"/>
      <c r="G11" s="210"/>
      <c r="H11" s="24" t="s">
        <v>32</v>
      </c>
      <c r="I11" s="143"/>
      <c r="J11" s="8"/>
    </row>
    <row r="12" spans="1:10" ht="15.75" customHeight="1" x14ac:dyDescent="0.25">
      <c r="A12" s="2"/>
      <c r="B12" s="34"/>
      <c r="C12" s="140"/>
      <c r="D12" s="213"/>
      <c r="E12" s="213"/>
      <c r="F12" s="213"/>
      <c r="G12" s="213"/>
      <c r="H12" s="24" t="s">
        <v>33</v>
      </c>
      <c r="I12" s="143"/>
      <c r="J12" s="8"/>
    </row>
    <row r="13" spans="1:10" ht="15.75" customHeight="1" x14ac:dyDescent="0.25">
      <c r="A13" s="2"/>
      <c r="B13" s="35"/>
      <c r="C13" s="142"/>
      <c r="D13" s="214"/>
      <c r="E13" s="214"/>
      <c r="F13" s="214"/>
      <c r="G13" s="214"/>
      <c r="H13" s="25"/>
      <c r="I13" s="29"/>
      <c r="J13" s="42"/>
    </row>
    <row r="14" spans="1:10" ht="24" customHeight="1" x14ac:dyDescent="0.3">
      <c r="A14" s="2"/>
      <c r="B14" s="55" t="s">
        <v>19</v>
      </c>
      <c r="C14" s="56"/>
      <c r="D14" s="126"/>
      <c r="E14" s="57"/>
      <c r="F14" s="57"/>
      <c r="G14" s="57"/>
      <c r="H14" s="58"/>
      <c r="I14" s="57"/>
      <c r="J14" s="59"/>
    </row>
    <row r="15" spans="1:10" ht="32.25" customHeight="1" x14ac:dyDescent="0.25">
      <c r="A15" s="2"/>
      <c r="B15" s="43" t="s">
        <v>30</v>
      </c>
      <c r="C15" s="60"/>
      <c r="D15" s="32"/>
      <c r="E15" s="127"/>
      <c r="F15" s="127"/>
      <c r="G15" s="211"/>
      <c r="H15" s="211"/>
      <c r="I15" s="211" t="s">
        <v>27</v>
      </c>
      <c r="J15" s="212"/>
    </row>
    <row r="16" spans="1:10" ht="23.25" customHeight="1" x14ac:dyDescent="0.25">
      <c r="A16" s="123" t="s">
        <v>22</v>
      </c>
      <c r="B16" s="124" t="s">
        <v>22</v>
      </c>
      <c r="C16" s="47"/>
      <c r="D16" s="48"/>
      <c r="E16" s="198"/>
      <c r="F16" s="203"/>
      <c r="G16" s="198"/>
      <c r="H16" s="203"/>
      <c r="I16" s="198">
        <f>SUMIF(F47:F55,A16,I47:I55)+SUMIF(F47:F55,"PSU",I47:I55)</f>
        <v>0</v>
      </c>
      <c r="J16" s="199"/>
    </row>
    <row r="17" spans="1:10" ht="23.25" customHeight="1" x14ac:dyDescent="0.25">
      <c r="A17" s="123" t="s">
        <v>23</v>
      </c>
      <c r="B17" s="124" t="s">
        <v>23</v>
      </c>
      <c r="C17" s="47"/>
      <c r="D17" s="48"/>
      <c r="E17" s="198"/>
      <c r="F17" s="203"/>
      <c r="G17" s="198"/>
      <c r="H17" s="203"/>
      <c r="I17" s="198">
        <f>SUMIF(F47:F55,A17,I47:I55)</f>
        <v>0</v>
      </c>
      <c r="J17" s="199"/>
    </row>
    <row r="18" spans="1:10" ht="23.25" customHeight="1" x14ac:dyDescent="0.25">
      <c r="A18" s="123" t="s">
        <v>24</v>
      </c>
      <c r="B18" s="124" t="s">
        <v>24</v>
      </c>
      <c r="C18" s="47"/>
      <c r="D18" s="48"/>
      <c r="E18" s="198"/>
      <c r="F18" s="203"/>
      <c r="G18" s="198"/>
      <c r="H18" s="203"/>
      <c r="I18" s="198">
        <f>SUMIF(F47:F55,A19,I47:I55)</f>
        <v>0</v>
      </c>
      <c r="J18" s="199"/>
    </row>
    <row r="19" spans="1:10" ht="23.25" customHeight="1" x14ac:dyDescent="0.25">
      <c r="A19" s="123" t="s">
        <v>64</v>
      </c>
      <c r="B19" s="124" t="s">
        <v>25</v>
      </c>
      <c r="C19" s="47"/>
      <c r="D19" s="48"/>
      <c r="E19" s="198"/>
      <c r="F19" s="203"/>
      <c r="G19" s="198"/>
      <c r="H19" s="203"/>
      <c r="I19" s="198">
        <f>SUMIF(F47:F55,A20,I47:I55)</f>
        <v>0</v>
      </c>
      <c r="J19" s="199"/>
    </row>
    <row r="20" spans="1:10" ht="23.25" customHeight="1" x14ac:dyDescent="0.25">
      <c r="A20" s="123" t="s">
        <v>65</v>
      </c>
      <c r="B20" s="124" t="s">
        <v>26</v>
      </c>
      <c r="C20" s="47"/>
      <c r="D20" s="48"/>
      <c r="E20" s="198"/>
      <c r="F20" s="203"/>
      <c r="G20" s="198"/>
      <c r="H20" s="203"/>
      <c r="I20" s="198">
        <f>SUMIF(F47:F55,A21,I47:I55)</f>
        <v>0</v>
      </c>
      <c r="J20" s="199"/>
    </row>
    <row r="21" spans="1:10" ht="23.25" customHeight="1" x14ac:dyDescent="0.3">
      <c r="A21" s="2"/>
      <c r="B21" s="62" t="s">
        <v>27</v>
      </c>
      <c r="C21" s="63"/>
      <c r="D21" s="64"/>
      <c r="E21" s="200"/>
      <c r="F21" s="201"/>
      <c r="G21" s="200"/>
      <c r="H21" s="201"/>
      <c r="I21" s="200">
        <f>SUM(I16:J20)</f>
        <v>0</v>
      </c>
      <c r="J21" s="221"/>
    </row>
    <row r="22" spans="1:10" ht="33" customHeight="1" x14ac:dyDescent="0.25">
      <c r="A22" s="2"/>
      <c r="B22" s="54" t="s">
        <v>31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5">
      <c r="A23" s="2"/>
      <c r="B23" s="46" t="s">
        <v>10</v>
      </c>
      <c r="C23" s="47"/>
      <c r="D23" s="48"/>
      <c r="E23" s="49">
        <v>15</v>
      </c>
      <c r="F23" s="50" t="s">
        <v>0</v>
      </c>
      <c r="G23" s="196">
        <f>ZakladDPHSniVypocet</f>
        <v>0</v>
      </c>
      <c r="H23" s="197"/>
      <c r="I23" s="197"/>
      <c r="J23" s="51" t="str">
        <f t="shared" ref="J23:J28" si="0">Mena</f>
        <v>CZK</v>
      </c>
    </row>
    <row r="24" spans="1:10" ht="23.25" customHeight="1" x14ac:dyDescent="0.25">
      <c r="A24" s="2"/>
      <c r="B24" s="46" t="s">
        <v>11</v>
      </c>
      <c r="C24" s="47"/>
      <c r="D24" s="48"/>
      <c r="E24" s="49">
        <f>SazbaDPH1</f>
        <v>15</v>
      </c>
      <c r="F24" s="50" t="s">
        <v>0</v>
      </c>
      <c r="G24" s="219">
        <f>ZakladDPHSni*SazbaDPH1/100</f>
        <v>0</v>
      </c>
      <c r="H24" s="220"/>
      <c r="I24" s="220"/>
      <c r="J24" s="51" t="str">
        <f t="shared" si="0"/>
        <v>CZK</v>
      </c>
    </row>
    <row r="25" spans="1:10" ht="23.25" customHeight="1" x14ac:dyDescent="0.25">
      <c r="A25" s="2"/>
      <c r="B25" s="46" t="s">
        <v>12</v>
      </c>
      <c r="C25" s="47"/>
      <c r="D25" s="48"/>
      <c r="E25" s="49">
        <v>21</v>
      </c>
      <c r="F25" s="50" t="s">
        <v>0</v>
      </c>
      <c r="G25" s="196">
        <f>I21</f>
        <v>0</v>
      </c>
      <c r="H25" s="197"/>
      <c r="I25" s="197"/>
      <c r="J25" s="51" t="str">
        <f t="shared" si="0"/>
        <v>CZK</v>
      </c>
    </row>
    <row r="26" spans="1:10" ht="23.25" customHeight="1" x14ac:dyDescent="0.25">
      <c r="A26" s="2"/>
      <c r="B26" s="40" t="s">
        <v>13</v>
      </c>
      <c r="C26" s="18"/>
      <c r="D26" s="14"/>
      <c r="E26" s="36">
        <f>SazbaDPH2</f>
        <v>21</v>
      </c>
      <c r="F26" s="37" t="s">
        <v>0</v>
      </c>
      <c r="G26" s="207">
        <f>ZakladDPHZakl*SazbaDPH2/100</f>
        <v>0</v>
      </c>
      <c r="H26" s="208"/>
      <c r="I26" s="208"/>
      <c r="J26" s="45" t="str">
        <f t="shared" si="0"/>
        <v>CZK</v>
      </c>
    </row>
    <row r="27" spans="1:10" ht="23.25" customHeight="1" thickBot="1" x14ac:dyDescent="0.3">
      <c r="A27" s="2"/>
      <c r="B27" s="39" t="s">
        <v>4</v>
      </c>
      <c r="C27" s="16"/>
      <c r="D27" s="19"/>
      <c r="E27" s="16"/>
      <c r="F27" s="17"/>
      <c r="G27" s="209">
        <f>0</f>
        <v>0</v>
      </c>
      <c r="H27" s="209"/>
      <c r="I27" s="209"/>
      <c r="J27" s="52" t="str">
        <f t="shared" si="0"/>
        <v>CZK</v>
      </c>
    </row>
    <row r="28" spans="1:10" ht="27.75" hidden="1" customHeight="1" thickBot="1" x14ac:dyDescent="0.3">
      <c r="A28" s="2"/>
      <c r="B28" s="101" t="s">
        <v>21</v>
      </c>
      <c r="C28" s="102"/>
      <c r="D28" s="102"/>
      <c r="E28" s="103"/>
      <c r="F28" s="104"/>
      <c r="G28" s="195">
        <v>760771.17</v>
      </c>
      <c r="H28" s="202"/>
      <c r="I28" s="202"/>
      <c r="J28" s="105" t="str">
        <f t="shared" si="0"/>
        <v>CZK</v>
      </c>
    </row>
    <row r="29" spans="1:10" ht="27.75" customHeight="1" thickBot="1" x14ac:dyDescent="0.3">
      <c r="A29" s="2"/>
      <c r="B29" s="101" t="s">
        <v>34</v>
      </c>
      <c r="C29" s="106"/>
      <c r="D29" s="106"/>
      <c r="E29" s="106"/>
      <c r="F29" s="106"/>
      <c r="G29" s="195">
        <f>SUM(G23:I27)</f>
        <v>0</v>
      </c>
      <c r="H29" s="195"/>
      <c r="I29" s="195"/>
      <c r="J29" s="107" t="s">
        <v>43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20"/>
      <c r="C32" s="15" t="s">
        <v>185</v>
      </c>
      <c r="D32" s="32"/>
      <c r="E32" s="32"/>
      <c r="F32" s="15" t="s">
        <v>9</v>
      </c>
      <c r="G32" s="125"/>
      <c r="H32" s="33">
        <f ca="1">TODAY()</f>
        <v>43549</v>
      </c>
      <c r="I32" s="32"/>
      <c r="J32" s="9"/>
    </row>
    <row r="33" spans="1:10" ht="47.25" customHeight="1" x14ac:dyDescent="0.25">
      <c r="A33" s="2"/>
      <c r="B33" s="2"/>
      <c r="J33" s="9"/>
    </row>
    <row r="34" spans="1:10" s="27" customFormat="1" ht="18.75" customHeight="1" x14ac:dyDescent="0.3">
      <c r="A34" s="26"/>
      <c r="B34" s="26"/>
      <c r="D34" s="21"/>
      <c r="E34" s="21"/>
      <c r="G34" s="21"/>
      <c r="H34" s="21"/>
      <c r="I34" s="21"/>
      <c r="J34" s="31"/>
    </row>
    <row r="35" spans="1:10" ht="12.75" customHeight="1" x14ac:dyDescent="0.25">
      <c r="A35" s="2"/>
      <c r="B35" s="2"/>
      <c r="D35" s="218" t="s">
        <v>2</v>
      </c>
      <c r="E35" s="218"/>
      <c r="H35" s="10" t="s">
        <v>3</v>
      </c>
      <c r="J35" s="9"/>
    </row>
    <row r="36" spans="1:10" ht="13.5" customHeight="1" thickBot="1" x14ac:dyDescent="0.3">
      <c r="A36" s="11"/>
      <c r="B36" s="11"/>
      <c r="C36" s="12"/>
      <c r="D36" s="12"/>
      <c r="E36" s="12"/>
      <c r="F36" s="12"/>
      <c r="G36" s="12"/>
      <c r="H36" s="12"/>
      <c r="I36" s="12"/>
      <c r="J36" s="13"/>
    </row>
    <row r="37" spans="1:10" ht="27" hidden="1" customHeight="1" x14ac:dyDescent="0.4">
      <c r="B37" s="65" t="s">
        <v>14</v>
      </c>
      <c r="C37" s="1"/>
      <c r="D37" s="1"/>
      <c r="E37" s="1"/>
      <c r="F37" s="93"/>
      <c r="G37" s="93"/>
      <c r="H37" s="93"/>
      <c r="I37" s="93"/>
      <c r="J37" s="1"/>
    </row>
    <row r="38" spans="1:10" ht="25.5" hidden="1" customHeight="1" x14ac:dyDescent="0.25">
      <c r="A38" s="85" t="s">
        <v>36</v>
      </c>
      <c r="B38" s="87" t="s">
        <v>15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16</v>
      </c>
      <c r="I38" s="95" t="s">
        <v>1</v>
      </c>
      <c r="J38" s="90" t="s">
        <v>0</v>
      </c>
    </row>
    <row r="39" spans="1:10" ht="25.5" hidden="1" customHeight="1" x14ac:dyDescent="0.25">
      <c r="A39" s="85">
        <v>1</v>
      </c>
      <c r="B39" s="91"/>
      <c r="C39" s="222"/>
      <c r="D39" s="223"/>
      <c r="E39" s="223"/>
      <c r="F39" s="96">
        <v>0</v>
      </c>
      <c r="G39" s="97">
        <v>760771.17</v>
      </c>
      <c r="H39" s="98">
        <v>159762</v>
      </c>
      <c r="I39" s="98">
        <v>920533.17</v>
      </c>
      <c r="J39" s="92">
        <f>IF(CenaCelkemVypocet=0,"",I39/CenaCelkemVypocet*100)</f>
        <v>100</v>
      </c>
    </row>
    <row r="40" spans="1:10" ht="25.5" hidden="1" customHeight="1" x14ac:dyDescent="0.25">
      <c r="A40" s="85"/>
      <c r="B40" s="224" t="s">
        <v>42</v>
      </c>
      <c r="C40" s="225"/>
      <c r="D40" s="225"/>
      <c r="E40" s="226"/>
      <c r="F40" s="99">
        <f>SUMIF(A39:A39,"=1",F39:F39)</f>
        <v>0</v>
      </c>
      <c r="G40" s="100">
        <f>SUMIF(A39:A39,"=1",G39:G39)</f>
        <v>760771.17</v>
      </c>
      <c r="H40" s="100">
        <f>SUMIF(A39:A39,"=1",H39:H39)</f>
        <v>159762</v>
      </c>
      <c r="I40" s="100">
        <f>SUMIF(A39:A39,"=1",I39:I39)</f>
        <v>920533.17</v>
      </c>
      <c r="J40" s="86">
        <f>SUMIF(A39:A39,"=1",J39:J39)</f>
        <v>100</v>
      </c>
    </row>
    <row r="44" spans="1:10" ht="15.5" x14ac:dyDescent="0.35">
      <c r="B44" s="108" t="s">
        <v>44</v>
      </c>
    </row>
    <row r="46" spans="1:10" ht="25.5" customHeight="1" x14ac:dyDescent="0.25">
      <c r="A46" s="109"/>
      <c r="B46" s="113" t="s">
        <v>15</v>
      </c>
      <c r="C46" s="113" t="s">
        <v>5</v>
      </c>
      <c r="D46" s="114"/>
      <c r="E46" s="114"/>
      <c r="F46" s="131" t="s">
        <v>45</v>
      </c>
      <c r="G46" s="131"/>
      <c r="H46" s="131"/>
      <c r="I46" s="227" t="s">
        <v>27</v>
      </c>
      <c r="J46" s="227"/>
    </row>
    <row r="47" spans="1:10" ht="25.5" customHeight="1" x14ac:dyDescent="0.25">
      <c r="A47" s="110"/>
      <c r="B47" s="117" t="s">
        <v>46</v>
      </c>
      <c r="C47" s="229" t="s">
        <v>47</v>
      </c>
      <c r="D47" s="230"/>
      <c r="E47" s="230"/>
      <c r="F47" s="119" t="s">
        <v>22</v>
      </c>
      <c r="G47" s="132"/>
      <c r="H47" s="132"/>
      <c r="I47" s="228">
        <f>' Pol'!G8</f>
        <v>0</v>
      </c>
      <c r="J47" s="228"/>
    </row>
    <row r="48" spans="1:10" ht="25.5" customHeight="1" x14ac:dyDescent="0.25">
      <c r="A48" s="110"/>
      <c r="B48" s="112" t="s">
        <v>48</v>
      </c>
      <c r="C48" s="216" t="s">
        <v>49</v>
      </c>
      <c r="D48" s="217"/>
      <c r="E48" s="217"/>
      <c r="F48" s="120" t="s">
        <v>22</v>
      </c>
      <c r="G48" s="130"/>
      <c r="H48" s="130"/>
      <c r="I48" s="215">
        <f>' Pol'!G22</f>
        <v>0</v>
      </c>
      <c r="J48" s="215"/>
    </row>
    <row r="49" spans="1:10" ht="25.5" customHeight="1" x14ac:dyDescent="0.25">
      <c r="A49" s="110"/>
      <c r="B49" s="112" t="s">
        <v>50</v>
      </c>
      <c r="C49" s="216" t="s">
        <v>51</v>
      </c>
      <c r="D49" s="217"/>
      <c r="E49" s="217"/>
      <c r="F49" s="120" t="s">
        <v>22</v>
      </c>
      <c r="G49" s="130"/>
      <c r="H49" s="130"/>
      <c r="I49" s="215">
        <f>' Pol'!G25</f>
        <v>0</v>
      </c>
      <c r="J49" s="215"/>
    </row>
    <row r="50" spans="1:10" ht="25.5" customHeight="1" x14ac:dyDescent="0.25">
      <c r="A50" s="110"/>
      <c r="B50" s="112" t="s">
        <v>52</v>
      </c>
      <c r="C50" s="216" t="s">
        <v>53</v>
      </c>
      <c r="D50" s="217"/>
      <c r="E50" s="217"/>
      <c r="F50" s="120" t="s">
        <v>22</v>
      </c>
      <c r="G50" s="130"/>
      <c r="H50" s="130"/>
      <c r="I50" s="215">
        <f>' Pol'!G29</f>
        <v>0</v>
      </c>
      <c r="J50" s="215"/>
    </row>
    <row r="51" spans="1:10" ht="25.5" customHeight="1" x14ac:dyDescent="0.25">
      <c r="A51" s="110"/>
      <c r="B51" s="112" t="s">
        <v>54</v>
      </c>
      <c r="C51" s="216" t="s">
        <v>55</v>
      </c>
      <c r="D51" s="217"/>
      <c r="E51" s="217"/>
      <c r="F51" s="120" t="s">
        <v>22</v>
      </c>
      <c r="G51" s="130"/>
      <c r="H51" s="130"/>
      <c r="I51" s="215">
        <f>' Pol'!G39</f>
        <v>0</v>
      </c>
      <c r="J51" s="215"/>
    </row>
    <row r="52" spans="1:10" ht="25.5" customHeight="1" x14ac:dyDescent="0.25">
      <c r="A52" s="110"/>
      <c r="B52" s="112" t="s">
        <v>56</v>
      </c>
      <c r="C52" s="216" t="s">
        <v>57</v>
      </c>
      <c r="D52" s="217"/>
      <c r="E52" s="217"/>
      <c r="F52" s="120" t="s">
        <v>23</v>
      </c>
      <c r="G52" s="130"/>
      <c r="H52" s="130"/>
      <c r="I52" s="215">
        <f>' Pol'!G41</f>
        <v>0</v>
      </c>
      <c r="J52" s="215"/>
    </row>
    <row r="53" spans="1:10" ht="25.5" customHeight="1" x14ac:dyDescent="0.25">
      <c r="A53" s="110"/>
      <c r="B53" s="112" t="s">
        <v>58</v>
      </c>
      <c r="C53" s="216" t="s">
        <v>59</v>
      </c>
      <c r="D53" s="217"/>
      <c r="E53" s="217"/>
      <c r="F53" s="120" t="s">
        <v>23</v>
      </c>
      <c r="G53" s="130"/>
      <c r="H53" s="130"/>
      <c r="I53" s="215">
        <f>' Pol'!G45</f>
        <v>0</v>
      </c>
      <c r="J53" s="215"/>
    </row>
    <row r="54" spans="1:10" ht="25.5" customHeight="1" x14ac:dyDescent="0.25">
      <c r="A54" s="110"/>
      <c r="B54" s="112" t="s">
        <v>60</v>
      </c>
      <c r="C54" s="216" t="s">
        <v>61</v>
      </c>
      <c r="D54" s="217"/>
      <c r="E54" s="217"/>
      <c r="F54" s="120" t="s">
        <v>23</v>
      </c>
      <c r="G54" s="130"/>
      <c r="H54" s="130"/>
      <c r="I54" s="215">
        <f>' Pol'!G50</f>
        <v>0</v>
      </c>
      <c r="J54" s="215"/>
    </row>
    <row r="55" spans="1:10" ht="25.5" customHeight="1" x14ac:dyDescent="0.25">
      <c r="A55" s="110"/>
      <c r="B55" s="118" t="s">
        <v>62</v>
      </c>
      <c r="C55" s="232" t="s">
        <v>63</v>
      </c>
      <c r="D55" s="233"/>
      <c r="E55" s="233"/>
      <c r="F55" s="121" t="s">
        <v>23</v>
      </c>
      <c r="G55" s="133"/>
      <c r="H55" s="133"/>
      <c r="I55" s="231">
        <f>' Pol'!G60</f>
        <v>0</v>
      </c>
      <c r="J55" s="231"/>
    </row>
    <row r="56" spans="1:10" ht="25.5" customHeight="1" x14ac:dyDescent="0.25">
      <c r="A56" s="111"/>
      <c r="B56" s="115" t="s">
        <v>1</v>
      </c>
      <c r="C56" s="115"/>
      <c r="D56" s="116"/>
      <c r="E56" s="116"/>
      <c r="F56" s="122"/>
      <c r="G56" s="134"/>
      <c r="H56" s="134"/>
      <c r="I56" s="234">
        <f>SUM(I47:J55)</f>
        <v>0</v>
      </c>
      <c r="J56" s="234"/>
    </row>
    <row r="57" spans="1:10" x14ac:dyDescent="0.25">
      <c r="F57" s="84"/>
      <c r="G57" s="84"/>
      <c r="H57" s="84"/>
      <c r="I57" s="84"/>
      <c r="J57" s="84"/>
    </row>
    <row r="58" spans="1:10" x14ac:dyDescent="0.25">
      <c r="F58" s="84"/>
      <c r="G58" s="84"/>
      <c r="H58" s="84"/>
      <c r="I58" s="84"/>
      <c r="J58" s="84"/>
    </row>
    <row r="59" spans="1:10" x14ac:dyDescent="0.25">
      <c r="F59" s="84"/>
      <c r="G59" s="84"/>
      <c r="H59" s="84"/>
      <c r="I59" s="84"/>
      <c r="J59" s="84"/>
    </row>
  </sheetData>
  <sheetProtection password="F45D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235" t="s">
        <v>6</v>
      </c>
      <c r="B1" s="235"/>
      <c r="C1" s="236"/>
      <c r="D1" s="235"/>
      <c r="E1" s="235"/>
      <c r="F1" s="235"/>
      <c r="G1" s="235"/>
    </row>
    <row r="2" spans="1:7" ht="25" customHeight="1" x14ac:dyDescent="0.25">
      <c r="A2" s="67" t="s">
        <v>40</v>
      </c>
      <c r="B2" s="66"/>
      <c r="C2" s="237"/>
      <c r="D2" s="237"/>
      <c r="E2" s="237"/>
      <c r="F2" s="237"/>
      <c r="G2" s="238"/>
    </row>
    <row r="3" spans="1:7" ht="25" hidden="1" customHeight="1" x14ac:dyDescent="0.25">
      <c r="A3" s="67" t="s">
        <v>7</v>
      </c>
      <c r="B3" s="66"/>
      <c r="C3" s="237"/>
      <c r="D3" s="237"/>
      <c r="E3" s="237"/>
      <c r="F3" s="237"/>
      <c r="G3" s="238"/>
    </row>
    <row r="4" spans="1:7" ht="25" hidden="1" customHeight="1" x14ac:dyDescent="0.25">
      <c r="A4" s="67" t="s">
        <v>8</v>
      </c>
      <c r="B4" s="66"/>
      <c r="C4" s="237"/>
      <c r="D4" s="237"/>
      <c r="E4" s="237"/>
      <c r="F4" s="237"/>
      <c r="G4" s="238"/>
    </row>
    <row r="5" spans="1:7" hidden="1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F64"/>
  <sheetViews>
    <sheetView workbookViewId="0">
      <selection activeCell="F34" sqref="F34"/>
    </sheetView>
  </sheetViews>
  <sheetFormatPr defaultRowHeight="12.5" outlineLevelRow="1" x14ac:dyDescent="0.25"/>
  <cols>
    <col min="1" max="1" width="4.26953125" style="146" customWidth="1"/>
    <col min="2" max="2" width="14.453125" style="192" customWidth="1"/>
    <col min="3" max="3" width="38.26953125" style="192" customWidth="1"/>
    <col min="4" max="4" width="4.54296875" style="146" customWidth="1"/>
    <col min="5" max="5" width="10.54296875" style="146" customWidth="1"/>
    <col min="6" max="6" width="9.81640625" style="146" customWidth="1"/>
    <col min="7" max="7" width="12.7265625" style="146" customWidth="1"/>
    <col min="8" max="21" width="0" style="146" hidden="1" customWidth="1"/>
    <col min="22" max="26" width="8.7265625" style="146"/>
    <col min="27" max="37" width="0" style="146" hidden="1" customWidth="1"/>
    <col min="38" max="16384" width="8.7265625" style="146"/>
  </cols>
  <sheetData>
    <row r="1" spans="1:58" ht="15.75" customHeight="1" x14ac:dyDescent="0.35">
      <c r="A1" s="239" t="s">
        <v>6</v>
      </c>
      <c r="B1" s="239"/>
      <c r="C1" s="239"/>
      <c r="D1" s="239"/>
      <c r="E1" s="239"/>
      <c r="F1" s="239"/>
      <c r="G1" s="239"/>
      <c r="AC1" s="146" t="s">
        <v>67</v>
      </c>
    </row>
    <row r="2" spans="1:58" ht="25" customHeight="1" x14ac:dyDescent="0.25">
      <c r="A2" s="147" t="s">
        <v>66</v>
      </c>
      <c r="B2" s="148"/>
      <c r="C2" s="240" t="s">
        <v>189</v>
      </c>
      <c r="D2" s="241"/>
      <c r="E2" s="241"/>
      <c r="F2" s="241"/>
      <c r="G2" s="242"/>
      <c r="AC2" s="146" t="s">
        <v>68</v>
      </c>
    </row>
    <row r="3" spans="1:58" ht="25" hidden="1" customHeight="1" x14ac:dyDescent="0.25">
      <c r="A3" s="149" t="s">
        <v>7</v>
      </c>
      <c r="B3" s="150"/>
      <c r="C3" s="243"/>
      <c r="D3" s="243"/>
      <c r="E3" s="243"/>
      <c r="F3" s="243"/>
      <c r="G3" s="244"/>
      <c r="AC3" s="146" t="s">
        <v>69</v>
      </c>
    </row>
    <row r="4" spans="1:58" ht="25" hidden="1" customHeight="1" x14ac:dyDescent="0.25">
      <c r="A4" s="149" t="s">
        <v>8</v>
      </c>
      <c r="B4" s="150"/>
      <c r="C4" s="245"/>
      <c r="D4" s="243"/>
      <c r="E4" s="243"/>
      <c r="F4" s="243"/>
      <c r="G4" s="244"/>
      <c r="AC4" s="146" t="s">
        <v>70</v>
      </c>
    </row>
    <row r="5" spans="1:58" hidden="1" x14ac:dyDescent="0.25">
      <c r="A5" s="151" t="s">
        <v>71</v>
      </c>
      <c r="B5" s="152"/>
      <c r="C5" s="152"/>
      <c r="D5" s="153"/>
      <c r="E5" s="153"/>
      <c r="F5" s="153"/>
      <c r="G5" s="154"/>
      <c r="AC5" s="146" t="s">
        <v>72</v>
      </c>
    </row>
    <row r="7" spans="1:58" ht="37.5" x14ac:dyDescent="0.25">
      <c r="A7" s="155" t="s">
        <v>73</v>
      </c>
      <c r="B7" s="156" t="s">
        <v>74</v>
      </c>
      <c r="C7" s="156" t="s">
        <v>75</v>
      </c>
      <c r="D7" s="155" t="s">
        <v>76</v>
      </c>
      <c r="E7" s="155" t="s">
        <v>77</v>
      </c>
      <c r="F7" s="157" t="s">
        <v>78</v>
      </c>
      <c r="G7" s="155" t="s">
        <v>27</v>
      </c>
      <c r="H7" s="158" t="s">
        <v>28</v>
      </c>
      <c r="I7" s="158" t="s">
        <v>79</v>
      </c>
      <c r="J7" s="158" t="s">
        <v>29</v>
      </c>
      <c r="K7" s="158" t="s">
        <v>80</v>
      </c>
      <c r="L7" s="158" t="s">
        <v>81</v>
      </c>
      <c r="M7" s="158" t="s">
        <v>82</v>
      </c>
      <c r="N7" s="158" t="s">
        <v>83</v>
      </c>
      <c r="O7" s="158" t="s">
        <v>84</v>
      </c>
      <c r="P7" s="158" t="s">
        <v>85</v>
      </c>
      <c r="Q7" s="158" t="s">
        <v>86</v>
      </c>
      <c r="R7" s="158" t="s">
        <v>87</v>
      </c>
      <c r="S7" s="158" t="s">
        <v>88</v>
      </c>
      <c r="T7" s="158" t="s">
        <v>89</v>
      </c>
      <c r="U7" s="159" t="s">
        <v>90</v>
      </c>
    </row>
    <row r="8" spans="1:58" x14ac:dyDescent="0.25">
      <c r="A8" s="160" t="s">
        <v>91</v>
      </c>
      <c r="B8" s="161" t="s">
        <v>46</v>
      </c>
      <c r="C8" s="162" t="s">
        <v>47</v>
      </c>
      <c r="D8" s="163"/>
      <c r="E8" s="164"/>
      <c r="F8" s="165"/>
      <c r="G8" s="165">
        <f>SUMIF(AC9:AC21,"&lt;&gt;NOR",G9:G21)</f>
        <v>0</v>
      </c>
      <c r="H8" s="165"/>
      <c r="I8" s="165">
        <f>SUM(I9:I21)</f>
        <v>102265.91</v>
      </c>
      <c r="J8" s="165"/>
      <c r="K8" s="165">
        <f>SUM(K9:K21)</f>
        <v>136082.29000000004</v>
      </c>
      <c r="L8" s="165"/>
      <c r="M8" s="165">
        <f>SUM(M9:M21)</f>
        <v>0</v>
      </c>
      <c r="N8" s="166"/>
      <c r="O8" s="166">
        <f>SUM(O9:O21)</f>
        <v>3.1471</v>
      </c>
      <c r="P8" s="166"/>
      <c r="Q8" s="166">
        <f>SUM(Q9:Q21)</f>
        <v>0</v>
      </c>
      <c r="R8" s="166"/>
      <c r="S8" s="166"/>
      <c r="T8" s="160"/>
      <c r="U8" s="166">
        <f>SUM(U9:U21)</f>
        <v>279.72000000000003</v>
      </c>
      <c r="AC8" s="146" t="s">
        <v>92</v>
      </c>
    </row>
    <row r="9" spans="1:58" outlineLevel="1" x14ac:dyDescent="0.25">
      <c r="A9" s="167">
        <v>1</v>
      </c>
      <c r="B9" s="167" t="s">
        <v>93</v>
      </c>
      <c r="C9" s="168" t="s">
        <v>94</v>
      </c>
      <c r="D9" s="169" t="s">
        <v>95</v>
      </c>
      <c r="E9" s="170">
        <v>10.94</v>
      </c>
      <c r="F9" s="144"/>
      <c r="G9" s="171">
        <f>ROUND(E9*F9,2)</f>
        <v>0</v>
      </c>
      <c r="H9" s="171">
        <v>61.3</v>
      </c>
      <c r="I9" s="171">
        <f t="shared" ref="I9:I21" si="0">ROUND(E9*H9,2)</f>
        <v>670.62</v>
      </c>
      <c r="J9" s="171">
        <v>76.7</v>
      </c>
      <c r="K9" s="171">
        <f t="shared" ref="K9:K21" si="1">ROUND(E9*J9,2)</f>
        <v>839.1</v>
      </c>
      <c r="L9" s="171">
        <v>21</v>
      </c>
      <c r="M9" s="171">
        <f t="shared" ref="M9:M21" si="2">G9*(1+L9/100)</f>
        <v>0</v>
      </c>
      <c r="N9" s="172">
        <v>2.7999999999999998E-4</v>
      </c>
      <c r="O9" s="172">
        <f t="shared" ref="O9:O21" si="3">ROUND(E9*N9,5)</f>
        <v>3.0599999999999998E-3</v>
      </c>
      <c r="P9" s="172">
        <v>0</v>
      </c>
      <c r="Q9" s="172">
        <f t="shared" ref="Q9:Q21" si="4">ROUND(E9*P9,5)</f>
        <v>0</v>
      </c>
      <c r="R9" s="172"/>
      <c r="S9" s="172"/>
      <c r="T9" s="173">
        <v>0.21360000000000001</v>
      </c>
      <c r="U9" s="172">
        <f t="shared" ref="U9:U21" si="5">ROUND(E9*T9,2)</f>
        <v>2.34</v>
      </c>
      <c r="V9" s="174"/>
      <c r="W9" s="174"/>
      <c r="X9" s="174"/>
      <c r="Y9" s="174"/>
      <c r="Z9" s="174"/>
      <c r="AA9" s="174"/>
      <c r="AB9" s="174"/>
      <c r="AC9" s="174" t="s">
        <v>96</v>
      </c>
      <c r="AD9" s="174"/>
      <c r="AE9" s="174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  <c r="AW9" s="174"/>
      <c r="AX9" s="174"/>
      <c r="AY9" s="174"/>
      <c r="AZ9" s="174"/>
      <c r="BA9" s="174"/>
      <c r="BB9" s="174"/>
      <c r="BC9" s="174"/>
      <c r="BD9" s="174"/>
      <c r="BE9" s="174"/>
      <c r="BF9" s="174"/>
    </row>
    <row r="10" spans="1:58" outlineLevel="1" x14ac:dyDescent="0.25">
      <c r="A10" s="167">
        <v>2</v>
      </c>
      <c r="B10" s="167" t="s">
        <v>97</v>
      </c>
      <c r="C10" s="168" t="s">
        <v>98</v>
      </c>
      <c r="D10" s="169" t="s">
        <v>95</v>
      </c>
      <c r="E10" s="170">
        <v>10.94</v>
      </c>
      <c r="F10" s="144"/>
      <c r="G10" s="171">
        <f t="shared" ref="G10:G21" si="6">ROUND(E10*F10,2)</f>
        <v>0</v>
      </c>
      <c r="H10" s="171">
        <v>93.3</v>
      </c>
      <c r="I10" s="171">
        <f t="shared" si="0"/>
        <v>1020.7</v>
      </c>
      <c r="J10" s="171">
        <v>76.7</v>
      </c>
      <c r="K10" s="171">
        <f t="shared" si="1"/>
        <v>839.1</v>
      </c>
      <c r="L10" s="171">
        <v>21</v>
      </c>
      <c r="M10" s="171">
        <f t="shared" si="2"/>
        <v>0</v>
      </c>
      <c r="N10" s="172">
        <v>2.7999999999999998E-4</v>
      </c>
      <c r="O10" s="172">
        <f t="shared" si="3"/>
        <v>3.0599999999999998E-3</v>
      </c>
      <c r="P10" s="172">
        <v>0</v>
      </c>
      <c r="Q10" s="172">
        <f t="shared" si="4"/>
        <v>0</v>
      </c>
      <c r="R10" s="172"/>
      <c r="S10" s="172"/>
      <c r="T10" s="173">
        <v>0.21360000000000001</v>
      </c>
      <c r="U10" s="172">
        <f t="shared" si="5"/>
        <v>2.34</v>
      </c>
      <c r="V10" s="174"/>
      <c r="W10" s="174"/>
      <c r="X10" s="174"/>
      <c r="Y10" s="174"/>
      <c r="Z10" s="174"/>
      <c r="AA10" s="174"/>
      <c r="AB10" s="174"/>
      <c r="AC10" s="174" t="s">
        <v>96</v>
      </c>
      <c r="AD10" s="174"/>
      <c r="AE10" s="174"/>
      <c r="AF10" s="174"/>
      <c r="AG10" s="174"/>
      <c r="AH10" s="174"/>
      <c r="AI10" s="174"/>
      <c r="AJ10" s="174"/>
      <c r="AK10" s="174"/>
      <c r="AL10" s="174"/>
      <c r="AM10" s="174"/>
      <c r="AN10" s="174"/>
      <c r="AO10" s="174"/>
      <c r="AP10" s="174"/>
      <c r="AQ10" s="174"/>
      <c r="AR10" s="174"/>
      <c r="AS10" s="174"/>
      <c r="AT10" s="174"/>
      <c r="AU10" s="174"/>
      <c r="AV10" s="174"/>
      <c r="AW10" s="174"/>
      <c r="AX10" s="174"/>
      <c r="AY10" s="174"/>
      <c r="AZ10" s="174"/>
      <c r="BA10" s="174"/>
      <c r="BB10" s="174"/>
      <c r="BC10" s="174"/>
      <c r="BD10" s="174"/>
      <c r="BE10" s="174"/>
      <c r="BF10" s="174"/>
    </row>
    <row r="11" spans="1:58" ht="20" outlineLevel="1" x14ac:dyDescent="0.25">
      <c r="A11" s="167">
        <v>3</v>
      </c>
      <c r="B11" s="167" t="s">
        <v>99</v>
      </c>
      <c r="C11" s="168" t="s">
        <v>100</v>
      </c>
      <c r="D11" s="169" t="s">
        <v>101</v>
      </c>
      <c r="E11" s="170">
        <v>64.760000000000005</v>
      </c>
      <c r="F11" s="144"/>
      <c r="G11" s="171">
        <f t="shared" si="6"/>
        <v>0</v>
      </c>
      <c r="H11" s="171">
        <v>508.94</v>
      </c>
      <c r="I11" s="171">
        <f t="shared" si="0"/>
        <v>32958.949999999997</v>
      </c>
      <c r="J11" s="171">
        <v>941.06</v>
      </c>
      <c r="K11" s="171">
        <f t="shared" si="1"/>
        <v>60943.05</v>
      </c>
      <c r="L11" s="171">
        <v>21</v>
      </c>
      <c r="M11" s="171">
        <f t="shared" si="2"/>
        <v>0</v>
      </c>
      <c r="N11" s="172">
        <v>1.2500000000000001E-2</v>
      </c>
      <c r="O11" s="172">
        <f t="shared" si="3"/>
        <v>0.8095</v>
      </c>
      <c r="P11" s="172">
        <v>0</v>
      </c>
      <c r="Q11" s="172">
        <f t="shared" si="4"/>
        <v>0</v>
      </c>
      <c r="R11" s="172"/>
      <c r="S11" s="172"/>
      <c r="T11" s="173">
        <v>1.2558</v>
      </c>
      <c r="U11" s="172">
        <f t="shared" si="5"/>
        <v>81.33</v>
      </c>
      <c r="V11" s="174"/>
      <c r="W11" s="174"/>
      <c r="X11" s="174"/>
      <c r="Y11" s="174"/>
      <c r="Z11" s="174"/>
      <c r="AA11" s="174"/>
      <c r="AB11" s="174"/>
      <c r="AC11" s="174" t="s">
        <v>96</v>
      </c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  <c r="AW11" s="174"/>
      <c r="AX11" s="174"/>
      <c r="AY11" s="174"/>
      <c r="AZ11" s="174"/>
      <c r="BA11" s="174"/>
      <c r="BB11" s="174"/>
      <c r="BC11" s="174"/>
      <c r="BD11" s="174"/>
      <c r="BE11" s="174"/>
      <c r="BF11" s="174"/>
    </row>
    <row r="12" spans="1:58" outlineLevel="1" x14ac:dyDescent="0.25">
      <c r="A12" s="167">
        <v>4</v>
      </c>
      <c r="B12" s="167" t="s">
        <v>102</v>
      </c>
      <c r="C12" s="168" t="s">
        <v>103</v>
      </c>
      <c r="D12" s="169" t="s">
        <v>101</v>
      </c>
      <c r="E12" s="170">
        <v>3.66</v>
      </c>
      <c r="F12" s="144"/>
      <c r="G12" s="171">
        <f t="shared" si="6"/>
        <v>0</v>
      </c>
      <c r="H12" s="171">
        <v>595.61</v>
      </c>
      <c r="I12" s="171">
        <f t="shared" si="0"/>
        <v>2179.9299999999998</v>
      </c>
      <c r="J12" s="171">
        <v>558.39</v>
      </c>
      <c r="K12" s="171">
        <f t="shared" si="1"/>
        <v>2043.71</v>
      </c>
      <c r="L12" s="171">
        <v>21</v>
      </c>
      <c r="M12" s="171">
        <f t="shared" si="2"/>
        <v>0</v>
      </c>
      <c r="N12" s="172">
        <v>9.6500000000000006E-3</v>
      </c>
      <c r="O12" s="172">
        <f t="shared" si="3"/>
        <v>3.5319999999999997E-2</v>
      </c>
      <c r="P12" s="172">
        <v>0</v>
      </c>
      <c r="Q12" s="172">
        <f t="shared" si="4"/>
        <v>0</v>
      </c>
      <c r="R12" s="172"/>
      <c r="S12" s="172"/>
      <c r="T12" s="173">
        <v>1.5620000000000001</v>
      </c>
      <c r="U12" s="172">
        <f t="shared" si="5"/>
        <v>5.72</v>
      </c>
      <c r="V12" s="174"/>
      <c r="W12" s="174"/>
      <c r="X12" s="174"/>
      <c r="Y12" s="174"/>
      <c r="Z12" s="174"/>
      <c r="AA12" s="174"/>
      <c r="AB12" s="174"/>
      <c r="AC12" s="174" t="s">
        <v>96</v>
      </c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/>
      <c r="AS12" s="174"/>
      <c r="AT12" s="174"/>
      <c r="AU12" s="174"/>
      <c r="AV12" s="174"/>
      <c r="AW12" s="174"/>
      <c r="AX12" s="174"/>
      <c r="AY12" s="174"/>
      <c r="AZ12" s="174"/>
      <c r="BA12" s="174"/>
      <c r="BB12" s="174"/>
      <c r="BC12" s="174"/>
      <c r="BD12" s="174"/>
      <c r="BE12" s="174"/>
      <c r="BF12" s="174"/>
    </row>
    <row r="13" spans="1:58" ht="20" outlineLevel="1" x14ac:dyDescent="0.25">
      <c r="A13" s="167">
        <v>5</v>
      </c>
      <c r="B13" s="167" t="s">
        <v>104</v>
      </c>
      <c r="C13" s="168" t="s">
        <v>105</v>
      </c>
      <c r="D13" s="169" t="s">
        <v>101</v>
      </c>
      <c r="E13" s="170">
        <v>5.47</v>
      </c>
      <c r="F13" s="144"/>
      <c r="G13" s="171">
        <f t="shared" si="6"/>
        <v>0</v>
      </c>
      <c r="H13" s="171">
        <v>641.95000000000005</v>
      </c>
      <c r="I13" s="171">
        <f t="shared" si="0"/>
        <v>3511.47</v>
      </c>
      <c r="J13" s="171">
        <v>1060.05</v>
      </c>
      <c r="K13" s="171">
        <f t="shared" si="1"/>
        <v>5798.47</v>
      </c>
      <c r="L13" s="171">
        <v>21</v>
      </c>
      <c r="M13" s="171">
        <f t="shared" si="2"/>
        <v>0</v>
      </c>
      <c r="N13" s="172">
        <v>1.355E-2</v>
      </c>
      <c r="O13" s="172">
        <f t="shared" si="3"/>
        <v>7.4120000000000005E-2</v>
      </c>
      <c r="P13" s="172">
        <v>0</v>
      </c>
      <c r="Q13" s="172">
        <f t="shared" si="4"/>
        <v>0</v>
      </c>
      <c r="R13" s="172"/>
      <c r="S13" s="172"/>
      <c r="T13" s="173">
        <v>2.9020000000000001</v>
      </c>
      <c r="U13" s="172">
        <f t="shared" si="5"/>
        <v>15.87</v>
      </c>
      <c r="V13" s="174"/>
      <c r="W13" s="174"/>
      <c r="X13" s="174"/>
      <c r="Y13" s="174"/>
      <c r="Z13" s="174"/>
      <c r="AA13" s="174"/>
      <c r="AB13" s="174"/>
      <c r="AC13" s="174" t="s">
        <v>96</v>
      </c>
      <c r="AD13" s="174"/>
      <c r="AE13" s="174"/>
      <c r="AF13" s="174"/>
      <c r="AG13" s="174"/>
      <c r="AH13" s="174"/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4"/>
      <c r="AV13" s="174"/>
      <c r="AW13" s="174"/>
      <c r="AX13" s="174"/>
      <c r="AY13" s="174"/>
      <c r="AZ13" s="174"/>
      <c r="BA13" s="174"/>
      <c r="BB13" s="174"/>
      <c r="BC13" s="174"/>
      <c r="BD13" s="174"/>
      <c r="BE13" s="174"/>
      <c r="BF13" s="174"/>
    </row>
    <row r="14" spans="1:58" outlineLevel="1" x14ac:dyDescent="0.25">
      <c r="A14" s="167">
        <v>6</v>
      </c>
      <c r="B14" s="167" t="s">
        <v>106</v>
      </c>
      <c r="C14" s="168" t="s">
        <v>107</v>
      </c>
      <c r="D14" s="169" t="s">
        <v>101</v>
      </c>
      <c r="E14" s="170">
        <v>21.298999999999999</v>
      </c>
      <c r="F14" s="144"/>
      <c r="G14" s="171">
        <f t="shared" si="6"/>
        <v>0</v>
      </c>
      <c r="H14" s="171">
        <v>107.85</v>
      </c>
      <c r="I14" s="171">
        <f t="shared" si="0"/>
        <v>2297.1</v>
      </c>
      <c r="J14" s="171">
        <v>83.65</v>
      </c>
      <c r="K14" s="171">
        <f t="shared" si="1"/>
        <v>1781.66</v>
      </c>
      <c r="L14" s="171">
        <v>21</v>
      </c>
      <c r="M14" s="171">
        <f t="shared" si="2"/>
        <v>0</v>
      </c>
      <c r="N14" s="172">
        <v>6.0999999999999997E-4</v>
      </c>
      <c r="O14" s="172">
        <f t="shared" si="3"/>
        <v>1.299E-2</v>
      </c>
      <c r="P14" s="172">
        <v>0</v>
      </c>
      <c r="Q14" s="172">
        <f t="shared" si="4"/>
        <v>0</v>
      </c>
      <c r="R14" s="172"/>
      <c r="S14" s="172"/>
      <c r="T14" s="173">
        <v>0.24199999999999999</v>
      </c>
      <c r="U14" s="172">
        <f t="shared" si="5"/>
        <v>5.15</v>
      </c>
      <c r="V14" s="174"/>
      <c r="W14" s="174"/>
      <c r="X14" s="174"/>
      <c r="Y14" s="174"/>
      <c r="Z14" s="174"/>
      <c r="AA14" s="174"/>
      <c r="AB14" s="174"/>
      <c r="AC14" s="174" t="s">
        <v>96</v>
      </c>
      <c r="AD14" s="174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/>
      <c r="AU14" s="174"/>
      <c r="AV14" s="174"/>
      <c r="AW14" s="174"/>
      <c r="AX14" s="174"/>
      <c r="AY14" s="174"/>
      <c r="AZ14" s="174"/>
      <c r="BA14" s="174"/>
      <c r="BB14" s="174"/>
      <c r="BC14" s="174"/>
      <c r="BD14" s="174"/>
      <c r="BE14" s="174"/>
      <c r="BF14" s="174"/>
    </row>
    <row r="15" spans="1:58" outlineLevel="1" x14ac:dyDescent="0.25">
      <c r="A15" s="167">
        <v>7</v>
      </c>
      <c r="B15" s="167" t="s">
        <v>108</v>
      </c>
      <c r="C15" s="168" t="s">
        <v>109</v>
      </c>
      <c r="D15" s="169" t="s">
        <v>101</v>
      </c>
      <c r="E15" s="170">
        <v>6.6239999999999997</v>
      </c>
      <c r="F15" s="144"/>
      <c r="G15" s="171">
        <f t="shared" si="6"/>
        <v>0</v>
      </c>
      <c r="H15" s="171">
        <v>621.95000000000005</v>
      </c>
      <c r="I15" s="171">
        <f t="shared" si="0"/>
        <v>4119.8</v>
      </c>
      <c r="J15" s="171">
        <v>1278.05</v>
      </c>
      <c r="K15" s="171">
        <f t="shared" si="1"/>
        <v>8465.7999999999993</v>
      </c>
      <c r="L15" s="171">
        <v>21</v>
      </c>
      <c r="M15" s="171">
        <f t="shared" si="2"/>
        <v>0</v>
      </c>
      <c r="N15" s="172">
        <v>1.355E-2</v>
      </c>
      <c r="O15" s="172">
        <f t="shared" si="3"/>
        <v>8.9760000000000006E-2</v>
      </c>
      <c r="P15" s="172">
        <v>0</v>
      </c>
      <c r="Q15" s="172">
        <f t="shared" si="4"/>
        <v>0</v>
      </c>
      <c r="R15" s="172"/>
      <c r="S15" s="172"/>
      <c r="T15" s="173">
        <v>2.9020000000000001</v>
      </c>
      <c r="U15" s="172">
        <f t="shared" si="5"/>
        <v>19.22</v>
      </c>
      <c r="V15" s="174"/>
      <c r="W15" s="174"/>
      <c r="X15" s="174"/>
      <c r="Y15" s="174"/>
      <c r="Z15" s="174"/>
      <c r="AA15" s="174"/>
      <c r="AB15" s="174"/>
      <c r="AC15" s="174" t="s">
        <v>96</v>
      </c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  <c r="AW15" s="174"/>
      <c r="AX15" s="174"/>
      <c r="AY15" s="174"/>
      <c r="AZ15" s="174"/>
      <c r="BA15" s="174"/>
      <c r="BB15" s="174"/>
      <c r="BC15" s="174"/>
      <c r="BD15" s="174"/>
      <c r="BE15" s="174"/>
      <c r="BF15" s="174"/>
    </row>
    <row r="16" spans="1:58" ht="20" outlineLevel="1" x14ac:dyDescent="0.25">
      <c r="A16" s="167">
        <v>8</v>
      </c>
      <c r="B16" s="167" t="s">
        <v>110</v>
      </c>
      <c r="C16" s="168" t="s">
        <v>111</v>
      </c>
      <c r="D16" s="169" t="s">
        <v>101</v>
      </c>
      <c r="E16" s="170">
        <v>62.703000000000003</v>
      </c>
      <c r="F16" s="144"/>
      <c r="G16" s="171">
        <f t="shared" si="6"/>
        <v>0</v>
      </c>
      <c r="H16" s="171">
        <v>658.94</v>
      </c>
      <c r="I16" s="171">
        <f t="shared" si="0"/>
        <v>41317.51</v>
      </c>
      <c r="J16" s="171">
        <v>462.05999999999995</v>
      </c>
      <c r="K16" s="171">
        <f t="shared" si="1"/>
        <v>28972.55</v>
      </c>
      <c r="L16" s="171">
        <v>21</v>
      </c>
      <c r="M16" s="171">
        <f t="shared" si="2"/>
        <v>0</v>
      </c>
      <c r="N16" s="172">
        <v>1.3469999999999999E-2</v>
      </c>
      <c r="O16" s="172">
        <f t="shared" si="3"/>
        <v>0.84460999999999997</v>
      </c>
      <c r="P16" s="172">
        <v>0</v>
      </c>
      <c r="Q16" s="172">
        <f t="shared" si="4"/>
        <v>0</v>
      </c>
      <c r="R16" s="172"/>
      <c r="S16" s="172"/>
      <c r="T16" s="173">
        <v>1.2558</v>
      </c>
      <c r="U16" s="172">
        <f t="shared" si="5"/>
        <v>78.739999999999995</v>
      </c>
      <c r="V16" s="174"/>
      <c r="W16" s="174"/>
      <c r="X16" s="174"/>
      <c r="Y16" s="174"/>
      <c r="Z16" s="174"/>
      <c r="AA16" s="174"/>
      <c r="AB16" s="174"/>
      <c r="AC16" s="174" t="s">
        <v>96</v>
      </c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  <c r="AW16" s="174"/>
      <c r="AX16" s="174"/>
      <c r="AY16" s="174"/>
      <c r="AZ16" s="174"/>
      <c r="BA16" s="174"/>
      <c r="BB16" s="174"/>
      <c r="BC16" s="174"/>
      <c r="BD16" s="174"/>
      <c r="BE16" s="174"/>
      <c r="BF16" s="174"/>
    </row>
    <row r="17" spans="1:58" ht="20" outlineLevel="1" x14ac:dyDescent="0.25">
      <c r="A17" s="167">
        <v>9</v>
      </c>
      <c r="B17" s="167" t="s">
        <v>104</v>
      </c>
      <c r="C17" s="168" t="s">
        <v>112</v>
      </c>
      <c r="D17" s="169" t="s">
        <v>101</v>
      </c>
      <c r="E17" s="170">
        <v>8.2056000000000004</v>
      </c>
      <c r="F17" s="144"/>
      <c r="G17" s="171">
        <f t="shared" si="6"/>
        <v>0</v>
      </c>
      <c r="H17" s="171">
        <v>641.95000000000005</v>
      </c>
      <c r="I17" s="171">
        <f t="shared" si="0"/>
        <v>5267.58</v>
      </c>
      <c r="J17" s="171">
        <v>1060.05</v>
      </c>
      <c r="K17" s="171">
        <f t="shared" si="1"/>
        <v>8698.35</v>
      </c>
      <c r="L17" s="171">
        <v>21</v>
      </c>
      <c r="M17" s="171">
        <f t="shared" si="2"/>
        <v>0</v>
      </c>
      <c r="N17" s="172">
        <v>1.355E-2</v>
      </c>
      <c r="O17" s="172">
        <f t="shared" si="3"/>
        <v>0.11119</v>
      </c>
      <c r="P17" s="172">
        <v>0</v>
      </c>
      <c r="Q17" s="172">
        <f t="shared" si="4"/>
        <v>0</v>
      </c>
      <c r="R17" s="172"/>
      <c r="S17" s="172"/>
      <c r="T17" s="173">
        <v>2.9020000000000001</v>
      </c>
      <c r="U17" s="172">
        <f t="shared" si="5"/>
        <v>23.81</v>
      </c>
      <c r="V17" s="174"/>
      <c r="W17" s="174"/>
      <c r="X17" s="174"/>
      <c r="Y17" s="174"/>
      <c r="Z17" s="174"/>
      <c r="AA17" s="174"/>
      <c r="AB17" s="174"/>
      <c r="AC17" s="174" t="s">
        <v>96</v>
      </c>
      <c r="AD17" s="174"/>
      <c r="AE17" s="174"/>
      <c r="AF17" s="174"/>
      <c r="AG17" s="174"/>
      <c r="AH17" s="174"/>
      <c r="AI17" s="174"/>
      <c r="AJ17" s="174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  <c r="AX17" s="174"/>
      <c r="AY17" s="174"/>
      <c r="AZ17" s="174"/>
      <c r="BA17" s="174"/>
      <c r="BB17" s="174"/>
      <c r="BC17" s="174"/>
      <c r="BD17" s="174"/>
      <c r="BE17" s="174"/>
      <c r="BF17" s="174"/>
    </row>
    <row r="18" spans="1:58" outlineLevel="1" x14ac:dyDescent="0.25">
      <c r="A18" s="167">
        <v>10</v>
      </c>
      <c r="B18" s="167" t="s">
        <v>113</v>
      </c>
      <c r="C18" s="168" t="s">
        <v>114</v>
      </c>
      <c r="D18" s="169" t="s">
        <v>101</v>
      </c>
      <c r="E18" s="170">
        <v>166.09700000000001</v>
      </c>
      <c r="F18" s="144"/>
      <c r="G18" s="171">
        <f t="shared" si="6"/>
        <v>0</v>
      </c>
      <c r="H18" s="171">
        <v>3.62</v>
      </c>
      <c r="I18" s="171">
        <f t="shared" si="0"/>
        <v>601.27</v>
      </c>
      <c r="J18" s="171">
        <v>43.080000000000005</v>
      </c>
      <c r="K18" s="171">
        <f t="shared" si="1"/>
        <v>7155.46</v>
      </c>
      <c r="L18" s="171">
        <v>21</v>
      </c>
      <c r="M18" s="171">
        <f t="shared" si="2"/>
        <v>0</v>
      </c>
      <c r="N18" s="172">
        <v>2.0000000000000002E-5</v>
      </c>
      <c r="O18" s="172">
        <f t="shared" si="3"/>
        <v>3.32E-3</v>
      </c>
      <c r="P18" s="172">
        <v>0</v>
      </c>
      <c r="Q18" s="172">
        <f t="shared" si="4"/>
        <v>0</v>
      </c>
      <c r="R18" s="172"/>
      <c r="S18" s="172"/>
      <c r="T18" s="173">
        <v>0.11</v>
      </c>
      <c r="U18" s="172">
        <f t="shared" si="5"/>
        <v>18.27</v>
      </c>
      <c r="V18" s="174"/>
      <c r="W18" s="174"/>
      <c r="X18" s="174"/>
      <c r="Y18" s="174"/>
      <c r="Z18" s="174"/>
      <c r="AA18" s="174"/>
      <c r="AB18" s="174"/>
      <c r="AC18" s="174" t="s">
        <v>96</v>
      </c>
      <c r="AD18" s="174"/>
      <c r="AE18" s="174"/>
      <c r="AF18" s="174"/>
      <c r="AG18" s="174"/>
      <c r="AH18" s="174"/>
      <c r="AI18" s="174"/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174"/>
      <c r="BA18" s="174"/>
      <c r="BB18" s="174"/>
      <c r="BC18" s="174"/>
      <c r="BD18" s="174"/>
      <c r="BE18" s="174"/>
      <c r="BF18" s="174"/>
    </row>
    <row r="19" spans="1:58" outlineLevel="1" x14ac:dyDescent="0.25">
      <c r="A19" s="167">
        <v>11</v>
      </c>
      <c r="B19" s="167" t="s">
        <v>115</v>
      </c>
      <c r="C19" s="168" t="s">
        <v>116</v>
      </c>
      <c r="D19" s="169" t="s">
        <v>101</v>
      </c>
      <c r="E19" s="170">
        <v>144.79</v>
      </c>
      <c r="F19" s="144"/>
      <c r="G19" s="171">
        <f t="shared" si="6"/>
        <v>0</v>
      </c>
      <c r="H19" s="171">
        <v>53.23</v>
      </c>
      <c r="I19" s="171">
        <f t="shared" si="0"/>
        <v>7707.17</v>
      </c>
      <c r="J19" s="171">
        <v>39.869999999999997</v>
      </c>
      <c r="K19" s="171">
        <f t="shared" si="1"/>
        <v>5772.78</v>
      </c>
      <c r="L19" s="171">
        <v>21</v>
      </c>
      <c r="M19" s="171">
        <f t="shared" si="2"/>
        <v>0</v>
      </c>
      <c r="N19" s="172">
        <v>8.0000000000000002E-3</v>
      </c>
      <c r="O19" s="172">
        <f t="shared" si="3"/>
        <v>1.15832</v>
      </c>
      <c r="P19" s="172">
        <v>0</v>
      </c>
      <c r="Q19" s="172">
        <f t="shared" si="4"/>
        <v>0</v>
      </c>
      <c r="R19" s="172"/>
      <c r="S19" s="172"/>
      <c r="T19" s="173">
        <v>0.111</v>
      </c>
      <c r="U19" s="172">
        <f t="shared" si="5"/>
        <v>16.07</v>
      </c>
      <c r="V19" s="174"/>
      <c r="W19" s="174"/>
      <c r="X19" s="174"/>
      <c r="Y19" s="174"/>
      <c r="Z19" s="174"/>
      <c r="AA19" s="174"/>
      <c r="AB19" s="174"/>
      <c r="AC19" s="174" t="s">
        <v>96</v>
      </c>
      <c r="AD19" s="174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4"/>
      <c r="BA19" s="174"/>
      <c r="BB19" s="174"/>
      <c r="BC19" s="174"/>
      <c r="BD19" s="174"/>
      <c r="BE19" s="174"/>
      <c r="BF19" s="174"/>
    </row>
    <row r="20" spans="1:58" outlineLevel="1" x14ac:dyDescent="0.25">
      <c r="A20" s="167">
        <v>12</v>
      </c>
      <c r="B20" s="167" t="s">
        <v>117</v>
      </c>
      <c r="C20" s="168" t="s">
        <v>118</v>
      </c>
      <c r="D20" s="169" t="s">
        <v>101</v>
      </c>
      <c r="E20" s="170">
        <v>144.79</v>
      </c>
      <c r="F20" s="144"/>
      <c r="G20" s="171">
        <f t="shared" si="6"/>
        <v>0</v>
      </c>
      <c r="H20" s="171">
        <v>0</v>
      </c>
      <c r="I20" s="171">
        <f t="shared" si="0"/>
        <v>0</v>
      </c>
      <c r="J20" s="171">
        <v>25</v>
      </c>
      <c r="K20" s="171">
        <f t="shared" si="1"/>
        <v>3619.75</v>
      </c>
      <c r="L20" s="171">
        <v>21</v>
      </c>
      <c r="M20" s="171">
        <f t="shared" si="2"/>
        <v>0</v>
      </c>
      <c r="N20" s="172">
        <v>0</v>
      </c>
      <c r="O20" s="172">
        <f t="shared" si="3"/>
        <v>0</v>
      </c>
      <c r="P20" s="172">
        <v>0</v>
      </c>
      <c r="Q20" s="172">
        <f t="shared" si="4"/>
        <v>0</v>
      </c>
      <c r="R20" s="172"/>
      <c r="S20" s="172"/>
      <c r="T20" s="173">
        <v>0.05</v>
      </c>
      <c r="U20" s="172">
        <f t="shared" si="5"/>
        <v>7.24</v>
      </c>
      <c r="V20" s="174"/>
      <c r="W20" s="174"/>
      <c r="X20" s="174"/>
      <c r="Y20" s="174"/>
      <c r="Z20" s="174"/>
      <c r="AA20" s="174"/>
      <c r="AB20" s="174"/>
      <c r="AC20" s="174" t="s">
        <v>96</v>
      </c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/>
      <c r="AS20" s="174"/>
      <c r="AT20" s="174"/>
      <c r="AU20" s="174"/>
      <c r="AV20" s="174"/>
      <c r="AW20" s="174"/>
      <c r="AX20" s="174"/>
      <c r="AY20" s="174"/>
      <c r="AZ20" s="174"/>
      <c r="BA20" s="174"/>
      <c r="BB20" s="174"/>
      <c r="BC20" s="174"/>
      <c r="BD20" s="174"/>
      <c r="BE20" s="174"/>
      <c r="BF20" s="174"/>
    </row>
    <row r="21" spans="1:58" outlineLevel="1" x14ac:dyDescent="0.25">
      <c r="A21" s="167">
        <v>13</v>
      </c>
      <c r="B21" s="167" t="s">
        <v>119</v>
      </c>
      <c r="C21" s="168" t="s">
        <v>120</v>
      </c>
      <c r="D21" s="169" t="s">
        <v>101</v>
      </c>
      <c r="E21" s="170">
        <v>46.36</v>
      </c>
      <c r="F21" s="144"/>
      <c r="G21" s="171">
        <f t="shared" si="6"/>
        <v>0</v>
      </c>
      <c r="H21" s="171">
        <v>13.24</v>
      </c>
      <c r="I21" s="171">
        <f t="shared" si="0"/>
        <v>613.80999999999995</v>
      </c>
      <c r="J21" s="171">
        <v>24.86</v>
      </c>
      <c r="K21" s="171">
        <f t="shared" si="1"/>
        <v>1152.51</v>
      </c>
      <c r="L21" s="171">
        <v>21</v>
      </c>
      <c r="M21" s="171">
        <f t="shared" si="2"/>
        <v>0</v>
      </c>
      <c r="N21" s="172">
        <v>4.0000000000000003E-5</v>
      </c>
      <c r="O21" s="172">
        <f t="shared" si="3"/>
        <v>1.8500000000000001E-3</v>
      </c>
      <c r="P21" s="172">
        <v>0</v>
      </c>
      <c r="Q21" s="172">
        <f t="shared" si="4"/>
        <v>0</v>
      </c>
      <c r="R21" s="172"/>
      <c r="S21" s="172"/>
      <c r="T21" s="173">
        <v>7.8E-2</v>
      </c>
      <c r="U21" s="172">
        <f t="shared" si="5"/>
        <v>3.62</v>
      </c>
      <c r="V21" s="174"/>
      <c r="W21" s="174"/>
      <c r="X21" s="174"/>
      <c r="Y21" s="174"/>
      <c r="Z21" s="174"/>
      <c r="AA21" s="174"/>
      <c r="AB21" s="174"/>
      <c r="AC21" s="174" t="s">
        <v>96</v>
      </c>
      <c r="AD21" s="174"/>
      <c r="AE21" s="174"/>
      <c r="AF21" s="174"/>
      <c r="AG21" s="174"/>
      <c r="AH21" s="174"/>
      <c r="AI21" s="174"/>
      <c r="AJ21" s="174"/>
      <c r="AK21" s="174"/>
      <c r="AL21" s="174"/>
      <c r="AM21" s="174"/>
      <c r="AN21" s="174"/>
      <c r="AO21" s="174"/>
      <c r="AP21" s="174"/>
      <c r="AQ21" s="174"/>
      <c r="AR21" s="174"/>
      <c r="AS21" s="174"/>
      <c r="AT21" s="174"/>
      <c r="AU21" s="174"/>
      <c r="AV21" s="174"/>
      <c r="AW21" s="174"/>
      <c r="AX21" s="174"/>
      <c r="AY21" s="174"/>
      <c r="AZ21" s="174"/>
      <c r="BA21" s="174"/>
      <c r="BB21" s="174"/>
      <c r="BC21" s="174"/>
      <c r="BD21" s="174"/>
      <c r="BE21" s="174"/>
      <c r="BF21" s="174"/>
    </row>
    <row r="22" spans="1:58" x14ac:dyDescent="0.25">
      <c r="A22" s="175" t="s">
        <v>91</v>
      </c>
      <c r="B22" s="175" t="s">
        <v>48</v>
      </c>
      <c r="C22" s="176" t="s">
        <v>49</v>
      </c>
      <c r="D22" s="177"/>
      <c r="E22" s="178"/>
      <c r="F22" s="179"/>
      <c r="G22" s="179">
        <f>SUMIF(AC23:AC24,"&lt;&gt;NOR",G23:G24)</f>
        <v>0</v>
      </c>
      <c r="H22" s="179"/>
      <c r="I22" s="179">
        <f>SUM(I23:I24)</f>
        <v>3135.2000000000003</v>
      </c>
      <c r="J22" s="179"/>
      <c r="K22" s="179">
        <f>SUM(K23:K24)</f>
        <v>246389.30000000002</v>
      </c>
      <c r="L22" s="179"/>
      <c r="M22" s="179">
        <f>SUM(M23:M24)</f>
        <v>0</v>
      </c>
      <c r="N22" s="180"/>
      <c r="O22" s="180">
        <f>SUM(O23:O24)</f>
        <v>0.12281</v>
      </c>
      <c r="P22" s="180"/>
      <c r="Q22" s="180">
        <f>SUM(Q23:Q24)</f>
        <v>0</v>
      </c>
      <c r="R22" s="180"/>
      <c r="S22" s="180"/>
      <c r="T22" s="181"/>
      <c r="U22" s="180">
        <f>SUM(U23:U24)</f>
        <v>7.95</v>
      </c>
      <c r="AC22" s="146" t="s">
        <v>92</v>
      </c>
    </row>
    <row r="23" spans="1:58" outlineLevel="1" x14ac:dyDescent="0.25">
      <c r="A23" s="167">
        <v>14</v>
      </c>
      <c r="B23" s="167" t="s">
        <v>121</v>
      </c>
      <c r="C23" s="168" t="s">
        <v>122</v>
      </c>
      <c r="D23" s="169" t="s">
        <v>123</v>
      </c>
      <c r="E23" s="170">
        <v>1</v>
      </c>
      <c r="F23" s="144"/>
      <c r="G23" s="171">
        <f t="shared" ref="G23:G24" si="7">ROUND(E23*F23,2)</f>
        <v>0</v>
      </c>
      <c r="H23" s="171">
        <v>32.15</v>
      </c>
      <c r="I23" s="171">
        <f>ROUND(E23*H23,2)</f>
        <v>32.15</v>
      </c>
      <c r="J23" s="171">
        <v>241549.85</v>
      </c>
      <c r="K23" s="171">
        <f>ROUND(E23*J23,2)</f>
        <v>241549.85</v>
      </c>
      <c r="L23" s="171">
        <v>21</v>
      </c>
      <c r="M23" s="171">
        <f>G23*(1+L23/100)</f>
        <v>0</v>
      </c>
      <c r="N23" s="172">
        <v>2.5559999999999999E-2</v>
      </c>
      <c r="O23" s="172">
        <f>ROUND(E23*N23,5)</f>
        <v>2.5559999999999999E-2</v>
      </c>
      <c r="P23" s="172">
        <v>0</v>
      </c>
      <c r="Q23" s="172">
        <f>ROUND(E23*P23,5)</f>
        <v>0</v>
      </c>
      <c r="R23" s="172"/>
      <c r="S23" s="172"/>
      <c r="T23" s="173">
        <v>0.45</v>
      </c>
      <c r="U23" s="172">
        <f>ROUND(E23*T23,2)</f>
        <v>0.45</v>
      </c>
      <c r="V23" s="174"/>
      <c r="W23" s="174"/>
      <c r="X23" s="174"/>
      <c r="Y23" s="174"/>
      <c r="Z23" s="174"/>
      <c r="AA23" s="174"/>
      <c r="AB23" s="174"/>
      <c r="AC23" s="174" t="s">
        <v>96</v>
      </c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</row>
    <row r="24" spans="1:58" ht="20" outlineLevel="1" x14ac:dyDescent="0.25">
      <c r="A24" s="167">
        <v>15</v>
      </c>
      <c r="B24" s="167" t="s">
        <v>124</v>
      </c>
      <c r="C24" s="168" t="s">
        <v>125</v>
      </c>
      <c r="D24" s="169" t="s">
        <v>95</v>
      </c>
      <c r="E24" s="170">
        <v>17.649999999999999</v>
      </c>
      <c r="F24" s="144"/>
      <c r="G24" s="171">
        <f t="shared" si="7"/>
        <v>0</v>
      </c>
      <c r="H24" s="171">
        <v>175.81</v>
      </c>
      <c r="I24" s="171">
        <f>ROUND(E24*H24,2)</f>
        <v>3103.05</v>
      </c>
      <c r="J24" s="171">
        <v>274.19</v>
      </c>
      <c r="K24" s="171">
        <f>ROUND(E24*J24,2)</f>
        <v>4839.45</v>
      </c>
      <c r="L24" s="171">
        <v>21</v>
      </c>
      <c r="M24" s="171">
        <f>G24*(1+L24/100)</f>
        <v>0</v>
      </c>
      <c r="N24" s="172">
        <v>5.5100000000000001E-3</v>
      </c>
      <c r="O24" s="172">
        <f>ROUND(E24*N24,5)</f>
        <v>9.7250000000000003E-2</v>
      </c>
      <c r="P24" s="172">
        <v>0</v>
      </c>
      <c r="Q24" s="172">
        <f>ROUND(E24*P24,5)</f>
        <v>0</v>
      </c>
      <c r="R24" s="172"/>
      <c r="S24" s="172"/>
      <c r="T24" s="173">
        <v>0.42499999999999999</v>
      </c>
      <c r="U24" s="172">
        <f>ROUND(E24*T24,2)</f>
        <v>7.5</v>
      </c>
      <c r="V24" s="174"/>
      <c r="W24" s="174"/>
      <c r="X24" s="174"/>
      <c r="Y24" s="174"/>
      <c r="Z24" s="174"/>
      <c r="AA24" s="174"/>
      <c r="AB24" s="174"/>
      <c r="AC24" s="174" t="s">
        <v>96</v>
      </c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</row>
    <row r="25" spans="1:58" x14ac:dyDescent="0.25">
      <c r="A25" s="175" t="s">
        <v>91</v>
      </c>
      <c r="B25" s="175" t="s">
        <v>50</v>
      </c>
      <c r="C25" s="176" t="s">
        <v>51</v>
      </c>
      <c r="D25" s="177"/>
      <c r="E25" s="178"/>
      <c r="F25" s="179"/>
      <c r="G25" s="179">
        <f>SUMIF(AC26:AC28,"&lt;&gt;NOR",G26:G28)</f>
        <v>0</v>
      </c>
      <c r="H25" s="179"/>
      <c r="I25" s="179">
        <f>SUM(I26:I28)</f>
        <v>6638.3899999999994</v>
      </c>
      <c r="J25" s="179"/>
      <c r="K25" s="179">
        <f>SUM(K26:K28)</f>
        <v>21477.41</v>
      </c>
      <c r="L25" s="179"/>
      <c r="M25" s="179">
        <f>SUM(M26:M28)</f>
        <v>0</v>
      </c>
      <c r="N25" s="180"/>
      <c r="O25" s="180">
        <f>SUM(O26:O28)</f>
        <v>4.2294</v>
      </c>
      <c r="P25" s="180"/>
      <c r="Q25" s="180">
        <f>SUM(Q26:Q28)</f>
        <v>0</v>
      </c>
      <c r="R25" s="180"/>
      <c r="S25" s="180"/>
      <c r="T25" s="181"/>
      <c r="U25" s="180">
        <f>SUM(U26:U28)</f>
        <v>59.510000000000005</v>
      </c>
      <c r="AC25" s="146" t="s">
        <v>92</v>
      </c>
    </row>
    <row r="26" spans="1:58" outlineLevel="1" x14ac:dyDescent="0.25">
      <c r="A26" s="167">
        <v>16</v>
      </c>
      <c r="B26" s="167" t="s">
        <v>126</v>
      </c>
      <c r="C26" s="168" t="s">
        <v>127</v>
      </c>
      <c r="D26" s="169" t="s">
        <v>101</v>
      </c>
      <c r="E26" s="170">
        <v>218.8</v>
      </c>
      <c r="F26" s="144"/>
      <c r="G26" s="171">
        <f t="shared" ref="G26:G28" si="8">ROUND(E26*F26,2)</f>
        <v>0</v>
      </c>
      <c r="H26" s="171">
        <v>0.01</v>
      </c>
      <c r="I26" s="171">
        <f>ROUND(E26*H26,2)</f>
        <v>2.19</v>
      </c>
      <c r="J26" s="171">
        <v>57.79</v>
      </c>
      <c r="K26" s="171">
        <f>ROUND(E26*J26,2)</f>
        <v>12644.45</v>
      </c>
      <c r="L26" s="171">
        <v>21</v>
      </c>
      <c r="M26" s="171">
        <f>G26*(1+L26/100)</f>
        <v>0</v>
      </c>
      <c r="N26" s="172">
        <v>1.8380000000000001E-2</v>
      </c>
      <c r="O26" s="172">
        <f>ROUND(E26*N26,5)</f>
        <v>4.0215399999999999</v>
      </c>
      <c r="P26" s="172">
        <v>0</v>
      </c>
      <c r="Q26" s="172">
        <f>ROUND(E26*P26,5)</f>
        <v>0</v>
      </c>
      <c r="R26" s="172"/>
      <c r="S26" s="172"/>
      <c r="T26" s="173">
        <v>0.13900000000000001</v>
      </c>
      <c r="U26" s="172">
        <f>ROUND(E26*T26,2)</f>
        <v>30.41</v>
      </c>
      <c r="V26" s="174"/>
      <c r="W26" s="174"/>
      <c r="X26" s="174"/>
      <c r="Y26" s="174"/>
      <c r="Z26" s="174"/>
      <c r="AA26" s="174"/>
      <c r="AB26" s="174"/>
      <c r="AC26" s="174" t="s">
        <v>96</v>
      </c>
      <c r="AD26" s="174"/>
      <c r="AE26" s="174"/>
      <c r="AF26" s="174"/>
      <c r="AG26" s="174"/>
      <c r="AH26" s="174"/>
      <c r="AI26" s="174"/>
      <c r="AJ26" s="174"/>
      <c r="AK26" s="174"/>
      <c r="AL26" s="174"/>
      <c r="AM26" s="174"/>
      <c r="AN26" s="174"/>
      <c r="AO26" s="174"/>
      <c r="AP26" s="174"/>
      <c r="AQ26" s="174"/>
      <c r="AR26" s="174"/>
      <c r="AS26" s="174"/>
      <c r="AT26" s="174"/>
      <c r="AU26" s="174"/>
      <c r="AV26" s="174"/>
      <c r="AW26" s="174"/>
      <c r="AX26" s="174"/>
      <c r="AY26" s="174"/>
      <c r="AZ26" s="174"/>
      <c r="BA26" s="174"/>
      <c r="BB26" s="174"/>
      <c r="BC26" s="174"/>
      <c r="BD26" s="174"/>
      <c r="BE26" s="174"/>
      <c r="BF26" s="174"/>
    </row>
    <row r="27" spans="1:58" outlineLevel="1" x14ac:dyDescent="0.25">
      <c r="A27" s="167">
        <v>17</v>
      </c>
      <c r="B27" s="167" t="s">
        <v>128</v>
      </c>
      <c r="C27" s="168" t="s">
        <v>129</v>
      </c>
      <c r="D27" s="169" t="s">
        <v>101</v>
      </c>
      <c r="E27" s="170">
        <v>218.8</v>
      </c>
      <c r="F27" s="144"/>
      <c r="G27" s="171">
        <f t="shared" si="8"/>
        <v>0</v>
      </c>
      <c r="H27" s="171">
        <v>30.33</v>
      </c>
      <c r="I27" s="171">
        <f>ROUND(E27*H27,2)</f>
        <v>6636.2</v>
      </c>
      <c r="J27" s="171">
        <v>2.3700000000000045</v>
      </c>
      <c r="K27" s="171">
        <f>ROUND(E27*J27,2)</f>
        <v>518.55999999999995</v>
      </c>
      <c r="L27" s="171">
        <v>21</v>
      </c>
      <c r="M27" s="171">
        <f>G27*(1+L27/100)</f>
        <v>0</v>
      </c>
      <c r="N27" s="172">
        <v>9.5E-4</v>
      </c>
      <c r="O27" s="172">
        <f>ROUND(E27*N27,5)</f>
        <v>0.20785999999999999</v>
      </c>
      <c r="P27" s="172">
        <v>0</v>
      </c>
      <c r="Q27" s="172">
        <f>ROUND(E27*P27,5)</f>
        <v>0</v>
      </c>
      <c r="R27" s="172"/>
      <c r="S27" s="172"/>
      <c r="T27" s="173">
        <v>7.0000000000000001E-3</v>
      </c>
      <c r="U27" s="172">
        <f>ROUND(E27*T27,2)</f>
        <v>1.53</v>
      </c>
      <c r="V27" s="174"/>
      <c r="W27" s="174"/>
      <c r="X27" s="174"/>
      <c r="Y27" s="174"/>
      <c r="Z27" s="174"/>
      <c r="AA27" s="174"/>
      <c r="AB27" s="174"/>
      <c r="AC27" s="174" t="s">
        <v>96</v>
      </c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174"/>
      <c r="BA27" s="174"/>
      <c r="BB27" s="174"/>
      <c r="BC27" s="174"/>
      <c r="BD27" s="174"/>
      <c r="BE27" s="174"/>
      <c r="BF27" s="174"/>
    </row>
    <row r="28" spans="1:58" outlineLevel="1" x14ac:dyDescent="0.25">
      <c r="A28" s="167">
        <v>18</v>
      </c>
      <c r="B28" s="167" t="s">
        <v>130</v>
      </c>
      <c r="C28" s="168" t="s">
        <v>131</v>
      </c>
      <c r="D28" s="169" t="s">
        <v>101</v>
      </c>
      <c r="E28" s="170">
        <v>218.8</v>
      </c>
      <c r="F28" s="144"/>
      <c r="G28" s="171">
        <f t="shared" si="8"/>
        <v>0</v>
      </c>
      <c r="H28" s="171">
        <v>0</v>
      </c>
      <c r="I28" s="171">
        <f>ROUND(E28*H28,2)</f>
        <v>0</v>
      </c>
      <c r="J28" s="171">
        <v>38</v>
      </c>
      <c r="K28" s="171">
        <f>ROUND(E28*J28,2)</f>
        <v>8314.4</v>
      </c>
      <c r="L28" s="171">
        <v>21</v>
      </c>
      <c r="M28" s="171">
        <f>G28*(1+L28/100)</f>
        <v>0</v>
      </c>
      <c r="N28" s="172">
        <v>0</v>
      </c>
      <c r="O28" s="172">
        <f>ROUND(E28*N28,5)</f>
        <v>0</v>
      </c>
      <c r="P28" s="172">
        <v>0</v>
      </c>
      <c r="Q28" s="172">
        <f>ROUND(E28*P28,5)</f>
        <v>0</v>
      </c>
      <c r="R28" s="172"/>
      <c r="S28" s="172"/>
      <c r="T28" s="173">
        <v>0.126</v>
      </c>
      <c r="U28" s="172">
        <f>ROUND(E28*T28,2)</f>
        <v>27.57</v>
      </c>
      <c r="V28" s="174"/>
      <c r="W28" s="174"/>
      <c r="X28" s="174"/>
      <c r="Y28" s="174"/>
      <c r="Z28" s="174"/>
      <c r="AA28" s="174"/>
      <c r="AB28" s="174"/>
      <c r="AC28" s="174" t="s">
        <v>96</v>
      </c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174"/>
      <c r="BA28" s="174"/>
      <c r="BB28" s="174"/>
      <c r="BC28" s="174"/>
      <c r="BD28" s="174"/>
      <c r="BE28" s="174"/>
      <c r="BF28" s="174"/>
    </row>
    <row r="29" spans="1:58" x14ac:dyDescent="0.25">
      <c r="A29" s="175" t="s">
        <v>91</v>
      </c>
      <c r="B29" s="175" t="s">
        <v>52</v>
      </c>
      <c r="C29" s="176" t="s">
        <v>53</v>
      </c>
      <c r="D29" s="177"/>
      <c r="E29" s="178"/>
      <c r="F29" s="179"/>
      <c r="G29" s="179">
        <f>SUMIF(AC30:AC38,"&lt;&gt;NOR",G30:G38)</f>
        <v>0</v>
      </c>
      <c r="H29" s="179"/>
      <c r="I29" s="179">
        <f>SUM(I30:I38)</f>
        <v>0</v>
      </c>
      <c r="J29" s="179"/>
      <c r="K29" s="179">
        <f>SUM(K30:K38)</f>
        <v>42137.80000000001</v>
      </c>
      <c r="L29" s="179"/>
      <c r="M29" s="179">
        <f>SUM(M30:M38)</f>
        <v>0</v>
      </c>
      <c r="N29" s="180"/>
      <c r="O29" s="180">
        <f>SUM(O30:O38)</f>
        <v>0</v>
      </c>
      <c r="P29" s="180"/>
      <c r="Q29" s="180">
        <f>SUM(Q30:Q38)</f>
        <v>3.3238899999999996</v>
      </c>
      <c r="R29" s="180"/>
      <c r="S29" s="180"/>
      <c r="T29" s="181"/>
      <c r="U29" s="180">
        <f>SUM(U30:U38)</f>
        <v>164.23000000000002</v>
      </c>
      <c r="AC29" s="146" t="s">
        <v>92</v>
      </c>
    </row>
    <row r="30" spans="1:58" outlineLevel="1" x14ac:dyDescent="0.25">
      <c r="A30" s="167">
        <v>19</v>
      </c>
      <c r="B30" s="167" t="s">
        <v>132</v>
      </c>
      <c r="C30" s="168" t="s">
        <v>133</v>
      </c>
      <c r="D30" s="169" t="s">
        <v>101</v>
      </c>
      <c r="E30" s="170">
        <v>14.829000000000001</v>
      </c>
      <c r="F30" s="144"/>
      <c r="G30" s="171">
        <f t="shared" ref="G30:G38" si="9">ROUND(E30*F30,2)</f>
        <v>0</v>
      </c>
      <c r="H30" s="171">
        <v>0</v>
      </c>
      <c r="I30" s="171">
        <f t="shared" ref="I30:I38" si="10">ROUND(E30*H30,2)</f>
        <v>0</v>
      </c>
      <c r="J30" s="171">
        <v>59.1</v>
      </c>
      <c r="K30" s="171">
        <f t="shared" ref="K30:K38" si="11">ROUND(E30*J30,2)</f>
        <v>876.39</v>
      </c>
      <c r="L30" s="171">
        <v>21</v>
      </c>
      <c r="M30" s="171">
        <f t="shared" ref="M30:M38" si="12">G30*(1+L30/100)</f>
        <v>0</v>
      </c>
      <c r="N30" s="172">
        <v>0</v>
      </c>
      <c r="O30" s="172">
        <f t="shared" ref="O30:O38" si="13">ROUND(E30*N30,5)</f>
        <v>0</v>
      </c>
      <c r="P30" s="172">
        <v>1.319E-2</v>
      </c>
      <c r="Q30" s="172">
        <f t="shared" ref="Q30:Q38" si="14">ROUND(E30*P30,5)</f>
        <v>0.19559000000000001</v>
      </c>
      <c r="R30" s="172"/>
      <c r="S30" s="172"/>
      <c r="T30" s="173">
        <v>0.24099999999999999</v>
      </c>
      <c r="U30" s="172">
        <f t="shared" ref="U30:U38" si="15">ROUND(E30*T30,2)</f>
        <v>3.57</v>
      </c>
      <c r="V30" s="174"/>
      <c r="W30" s="174"/>
      <c r="X30" s="174"/>
      <c r="Y30" s="174"/>
      <c r="Z30" s="174"/>
      <c r="AA30" s="174"/>
      <c r="AB30" s="174"/>
      <c r="AC30" s="174" t="s">
        <v>96</v>
      </c>
      <c r="AD30" s="174"/>
      <c r="AE30" s="174"/>
      <c r="AF30" s="174"/>
      <c r="AG30" s="174"/>
      <c r="AH30" s="174"/>
      <c r="AI30" s="174"/>
      <c r="AJ30" s="174"/>
      <c r="AK30" s="174"/>
      <c r="AL30" s="174"/>
      <c r="AM30" s="174"/>
      <c r="AN30" s="174"/>
      <c r="AO30" s="174"/>
      <c r="AP30" s="174"/>
      <c r="AQ30" s="174"/>
      <c r="AR30" s="174"/>
      <c r="AS30" s="174"/>
      <c r="AT30" s="174"/>
      <c r="AU30" s="174"/>
      <c r="AV30" s="174"/>
      <c r="AW30" s="174"/>
      <c r="AX30" s="174"/>
      <c r="AY30" s="174"/>
      <c r="AZ30" s="174"/>
      <c r="BA30" s="174"/>
      <c r="BB30" s="174"/>
      <c r="BC30" s="174"/>
      <c r="BD30" s="174"/>
      <c r="BE30" s="174"/>
      <c r="BF30" s="174"/>
    </row>
    <row r="31" spans="1:58" outlineLevel="1" x14ac:dyDescent="0.25">
      <c r="A31" s="167">
        <v>20</v>
      </c>
      <c r="B31" s="167" t="s">
        <v>134</v>
      </c>
      <c r="C31" s="168" t="s">
        <v>135</v>
      </c>
      <c r="D31" s="169" t="s">
        <v>101</v>
      </c>
      <c r="E31" s="170">
        <v>129.96100000000001</v>
      </c>
      <c r="F31" s="144"/>
      <c r="G31" s="171">
        <f t="shared" si="9"/>
        <v>0</v>
      </c>
      <c r="H31" s="171">
        <v>0</v>
      </c>
      <c r="I31" s="171">
        <f t="shared" si="10"/>
        <v>0</v>
      </c>
      <c r="J31" s="171">
        <v>95.3</v>
      </c>
      <c r="K31" s="171">
        <f t="shared" si="11"/>
        <v>12385.28</v>
      </c>
      <c r="L31" s="171">
        <v>21</v>
      </c>
      <c r="M31" s="171">
        <f t="shared" si="12"/>
        <v>0</v>
      </c>
      <c r="N31" s="172">
        <v>0</v>
      </c>
      <c r="O31" s="172">
        <f t="shared" si="13"/>
        <v>0</v>
      </c>
      <c r="P31" s="172">
        <v>1.2930000000000001E-2</v>
      </c>
      <c r="Q31" s="172">
        <f t="shared" si="14"/>
        <v>1.6803999999999999</v>
      </c>
      <c r="R31" s="172"/>
      <c r="S31" s="172"/>
      <c r="T31" s="173">
        <v>0.39100000000000001</v>
      </c>
      <c r="U31" s="172">
        <f t="shared" si="15"/>
        <v>50.81</v>
      </c>
      <c r="V31" s="174"/>
      <c r="W31" s="174"/>
      <c r="X31" s="174"/>
      <c r="Y31" s="174"/>
      <c r="Z31" s="174"/>
      <c r="AA31" s="174"/>
      <c r="AB31" s="174"/>
      <c r="AC31" s="174" t="s">
        <v>96</v>
      </c>
      <c r="AD31" s="174"/>
      <c r="AE31" s="174"/>
      <c r="AF31" s="174"/>
      <c r="AG31" s="174"/>
      <c r="AH31" s="174"/>
      <c r="AI31" s="174"/>
      <c r="AJ31" s="174"/>
      <c r="AK31" s="174"/>
      <c r="AL31" s="174"/>
      <c r="AM31" s="174"/>
      <c r="AN31" s="174"/>
      <c r="AO31" s="174"/>
      <c r="AP31" s="174"/>
      <c r="AQ31" s="174"/>
      <c r="AR31" s="174"/>
      <c r="AS31" s="174"/>
      <c r="AT31" s="174"/>
      <c r="AU31" s="174"/>
      <c r="AV31" s="174"/>
      <c r="AW31" s="174"/>
      <c r="AX31" s="174"/>
      <c r="AY31" s="174"/>
      <c r="AZ31" s="174"/>
      <c r="BA31" s="174"/>
      <c r="BB31" s="174"/>
      <c r="BC31" s="174"/>
      <c r="BD31" s="174"/>
      <c r="BE31" s="174"/>
      <c r="BF31" s="174"/>
    </row>
    <row r="32" spans="1:58" outlineLevel="1" x14ac:dyDescent="0.25">
      <c r="A32" s="167">
        <v>21</v>
      </c>
      <c r="B32" s="167" t="s">
        <v>136</v>
      </c>
      <c r="C32" s="168" t="s">
        <v>137</v>
      </c>
      <c r="D32" s="169" t="s">
        <v>101</v>
      </c>
      <c r="E32" s="170">
        <v>144.79</v>
      </c>
      <c r="F32" s="144"/>
      <c r="G32" s="171">
        <f t="shared" si="9"/>
        <v>0</v>
      </c>
      <c r="H32" s="171">
        <v>0</v>
      </c>
      <c r="I32" s="171">
        <f t="shared" si="10"/>
        <v>0</v>
      </c>
      <c r="J32" s="171">
        <v>162</v>
      </c>
      <c r="K32" s="171">
        <f t="shared" si="11"/>
        <v>23455.98</v>
      </c>
      <c r="L32" s="171">
        <v>21</v>
      </c>
      <c r="M32" s="171">
        <f t="shared" si="12"/>
        <v>0</v>
      </c>
      <c r="N32" s="172">
        <v>0</v>
      </c>
      <c r="O32" s="172">
        <f t="shared" si="13"/>
        <v>0</v>
      </c>
      <c r="P32" s="172">
        <v>0.01</v>
      </c>
      <c r="Q32" s="172">
        <f t="shared" si="14"/>
        <v>1.4479</v>
      </c>
      <c r="R32" s="172"/>
      <c r="S32" s="172"/>
      <c r="T32" s="173">
        <v>0.67</v>
      </c>
      <c r="U32" s="172">
        <f t="shared" si="15"/>
        <v>97.01</v>
      </c>
      <c r="V32" s="174"/>
      <c r="W32" s="174"/>
      <c r="X32" s="174"/>
      <c r="Y32" s="174"/>
      <c r="Z32" s="174"/>
      <c r="AA32" s="174"/>
      <c r="AB32" s="174"/>
      <c r="AC32" s="174" t="s">
        <v>96</v>
      </c>
      <c r="AD32" s="174"/>
      <c r="AE32" s="174"/>
      <c r="AF32" s="174"/>
      <c r="AG32" s="174"/>
      <c r="AH32" s="174"/>
      <c r="AI32" s="174"/>
      <c r="AJ32" s="174"/>
      <c r="AK32" s="174"/>
      <c r="AL32" s="174"/>
      <c r="AM32" s="174"/>
      <c r="AN32" s="174"/>
      <c r="AO32" s="174"/>
      <c r="AP32" s="174"/>
      <c r="AQ32" s="174"/>
      <c r="AR32" s="174"/>
      <c r="AS32" s="174"/>
      <c r="AT32" s="174"/>
      <c r="AU32" s="174"/>
      <c r="AV32" s="174"/>
      <c r="AW32" s="174"/>
      <c r="AX32" s="174"/>
      <c r="AY32" s="174"/>
      <c r="AZ32" s="174"/>
      <c r="BA32" s="174"/>
      <c r="BB32" s="174"/>
      <c r="BC32" s="174"/>
      <c r="BD32" s="174"/>
      <c r="BE32" s="174"/>
      <c r="BF32" s="174"/>
    </row>
    <row r="33" spans="1:58" outlineLevel="1" x14ac:dyDescent="0.25">
      <c r="A33" s="167">
        <v>22</v>
      </c>
      <c r="B33" s="167" t="s">
        <v>138</v>
      </c>
      <c r="C33" s="168" t="s">
        <v>139</v>
      </c>
      <c r="D33" s="169" t="s">
        <v>140</v>
      </c>
      <c r="E33" s="170">
        <v>3.323</v>
      </c>
      <c r="F33" s="144"/>
      <c r="G33" s="171">
        <f t="shared" si="9"/>
        <v>0</v>
      </c>
      <c r="H33" s="171">
        <v>0</v>
      </c>
      <c r="I33" s="171">
        <f t="shared" si="10"/>
        <v>0</v>
      </c>
      <c r="J33" s="171">
        <v>550</v>
      </c>
      <c r="K33" s="171">
        <f t="shared" si="11"/>
        <v>1827.65</v>
      </c>
      <c r="L33" s="171">
        <v>21</v>
      </c>
      <c r="M33" s="171">
        <f t="shared" si="12"/>
        <v>0</v>
      </c>
      <c r="N33" s="172">
        <v>0</v>
      </c>
      <c r="O33" s="172">
        <f t="shared" si="13"/>
        <v>0</v>
      </c>
      <c r="P33" s="172">
        <v>0</v>
      </c>
      <c r="Q33" s="172">
        <f t="shared" si="14"/>
        <v>0</v>
      </c>
      <c r="R33" s="172"/>
      <c r="S33" s="172"/>
      <c r="T33" s="173">
        <v>0</v>
      </c>
      <c r="U33" s="172">
        <f t="shared" si="15"/>
        <v>0</v>
      </c>
      <c r="V33" s="174"/>
      <c r="W33" s="174"/>
      <c r="X33" s="174"/>
      <c r="Y33" s="174"/>
      <c r="Z33" s="174"/>
      <c r="AA33" s="174"/>
      <c r="AB33" s="174"/>
      <c r="AC33" s="174" t="s">
        <v>96</v>
      </c>
      <c r="AD33" s="174"/>
      <c r="AE33" s="174"/>
      <c r="AF33" s="174"/>
      <c r="AG33" s="174"/>
      <c r="AH33" s="174"/>
      <c r="AI33" s="174"/>
      <c r="AJ33" s="174"/>
      <c r="AK33" s="174"/>
      <c r="AL33" s="174"/>
      <c r="AM33" s="174"/>
      <c r="AN33" s="174"/>
      <c r="AO33" s="174"/>
      <c r="AP33" s="174"/>
      <c r="AQ33" s="174"/>
      <c r="AR33" s="174"/>
      <c r="AS33" s="174"/>
      <c r="AT33" s="174"/>
      <c r="AU33" s="174"/>
      <c r="AV33" s="174"/>
      <c r="AW33" s="174"/>
      <c r="AX33" s="174"/>
      <c r="AY33" s="174"/>
      <c r="AZ33" s="174"/>
      <c r="BA33" s="174"/>
      <c r="BB33" s="174"/>
      <c r="BC33" s="174"/>
      <c r="BD33" s="174"/>
      <c r="BE33" s="174"/>
      <c r="BF33" s="174"/>
    </row>
    <row r="34" spans="1:58" outlineLevel="1" x14ac:dyDescent="0.25">
      <c r="A34" s="167">
        <v>23</v>
      </c>
      <c r="B34" s="167" t="s">
        <v>141</v>
      </c>
      <c r="C34" s="168" t="s">
        <v>142</v>
      </c>
      <c r="D34" s="169" t="s">
        <v>140</v>
      </c>
      <c r="E34" s="170">
        <v>3.323</v>
      </c>
      <c r="F34" s="144"/>
      <c r="G34" s="171">
        <f t="shared" si="9"/>
        <v>0</v>
      </c>
      <c r="H34" s="171">
        <v>0</v>
      </c>
      <c r="I34" s="171">
        <f t="shared" si="10"/>
        <v>0</v>
      </c>
      <c r="J34" s="171">
        <v>485</v>
      </c>
      <c r="K34" s="171">
        <f t="shared" si="11"/>
        <v>1611.66</v>
      </c>
      <c r="L34" s="171">
        <v>21</v>
      </c>
      <c r="M34" s="171">
        <f t="shared" si="12"/>
        <v>0</v>
      </c>
      <c r="N34" s="172">
        <v>0</v>
      </c>
      <c r="O34" s="172">
        <f t="shared" si="13"/>
        <v>0</v>
      </c>
      <c r="P34" s="172">
        <v>0</v>
      </c>
      <c r="Q34" s="172">
        <f t="shared" si="14"/>
        <v>0</v>
      </c>
      <c r="R34" s="172"/>
      <c r="S34" s="172"/>
      <c r="T34" s="173">
        <v>2.0089999999999999</v>
      </c>
      <c r="U34" s="172">
        <f t="shared" si="15"/>
        <v>6.68</v>
      </c>
      <c r="V34" s="174"/>
      <c r="W34" s="174"/>
      <c r="X34" s="174"/>
      <c r="Y34" s="174"/>
      <c r="Z34" s="174"/>
      <c r="AA34" s="174"/>
      <c r="AB34" s="174"/>
      <c r="AC34" s="174" t="s">
        <v>96</v>
      </c>
      <c r="AD34" s="174"/>
      <c r="AE34" s="174"/>
      <c r="AF34" s="174"/>
      <c r="AG34" s="174"/>
      <c r="AH34" s="174"/>
      <c r="AI34" s="174"/>
      <c r="AJ34" s="174"/>
      <c r="AK34" s="174"/>
      <c r="AL34" s="174"/>
      <c r="AM34" s="174"/>
      <c r="AN34" s="174"/>
      <c r="AO34" s="174"/>
      <c r="AP34" s="174"/>
      <c r="AQ34" s="174"/>
      <c r="AR34" s="174"/>
      <c r="AS34" s="174"/>
      <c r="AT34" s="174"/>
      <c r="AU34" s="174"/>
      <c r="AV34" s="174"/>
      <c r="AW34" s="174"/>
      <c r="AX34" s="174"/>
      <c r="AY34" s="174"/>
      <c r="AZ34" s="174"/>
      <c r="BA34" s="174"/>
      <c r="BB34" s="174"/>
      <c r="BC34" s="174"/>
      <c r="BD34" s="174"/>
      <c r="BE34" s="174"/>
      <c r="BF34" s="174"/>
    </row>
    <row r="35" spans="1:58" outlineLevel="1" x14ac:dyDescent="0.25">
      <c r="A35" s="167">
        <v>24</v>
      </c>
      <c r="B35" s="167" t="s">
        <v>143</v>
      </c>
      <c r="C35" s="168" t="s">
        <v>144</v>
      </c>
      <c r="D35" s="169" t="s">
        <v>140</v>
      </c>
      <c r="E35" s="170">
        <v>3.323</v>
      </c>
      <c r="F35" s="144"/>
      <c r="G35" s="171">
        <f t="shared" si="9"/>
        <v>0</v>
      </c>
      <c r="H35" s="171">
        <v>0</v>
      </c>
      <c r="I35" s="171">
        <f t="shared" si="10"/>
        <v>0</v>
      </c>
      <c r="J35" s="171">
        <v>177</v>
      </c>
      <c r="K35" s="171">
        <f t="shared" si="11"/>
        <v>588.16999999999996</v>
      </c>
      <c r="L35" s="171">
        <v>21</v>
      </c>
      <c r="M35" s="171">
        <f t="shared" si="12"/>
        <v>0</v>
      </c>
      <c r="N35" s="172">
        <v>0</v>
      </c>
      <c r="O35" s="172">
        <f t="shared" si="13"/>
        <v>0</v>
      </c>
      <c r="P35" s="172">
        <v>0</v>
      </c>
      <c r="Q35" s="172">
        <f t="shared" si="14"/>
        <v>0</v>
      </c>
      <c r="R35" s="172"/>
      <c r="S35" s="172"/>
      <c r="T35" s="173">
        <v>0.49</v>
      </c>
      <c r="U35" s="172">
        <f t="shared" si="15"/>
        <v>1.63</v>
      </c>
      <c r="V35" s="174"/>
      <c r="W35" s="174"/>
      <c r="X35" s="174"/>
      <c r="Y35" s="174"/>
      <c r="Z35" s="174"/>
      <c r="AA35" s="174"/>
      <c r="AB35" s="174"/>
      <c r="AC35" s="174" t="s">
        <v>96</v>
      </c>
      <c r="AD35" s="174"/>
      <c r="AE35" s="174"/>
      <c r="AF35" s="174"/>
      <c r="AG35" s="174"/>
      <c r="AH35" s="174"/>
      <c r="AI35" s="174"/>
      <c r="AJ35" s="174"/>
      <c r="AK35" s="174"/>
      <c r="AL35" s="174"/>
      <c r="AM35" s="174"/>
      <c r="AN35" s="174"/>
      <c r="AO35" s="174"/>
      <c r="AP35" s="174"/>
      <c r="AQ35" s="174"/>
      <c r="AR35" s="174"/>
      <c r="AS35" s="174"/>
      <c r="AT35" s="174"/>
      <c r="AU35" s="174"/>
      <c r="AV35" s="174"/>
      <c r="AW35" s="174"/>
      <c r="AX35" s="174"/>
      <c r="AY35" s="174"/>
      <c r="AZ35" s="174"/>
      <c r="BA35" s="174"/>
      <c r="BB35" s="174"/>
      <c r="BC35" s="174"/>
      <c r="BD35" s="174"/>
      <c r="BE35" s="174"/>
      <c r="BF35" s="174"/>
    </row>
    <row r="36" spans="1:58" outlineLevel="1" x14ac:dyDescent="0.25">
      <c r="A36" s="167">
        <v>25</v>
      </c>
      <c r="B36" s="167" t="s">
        <v>145</v>
      </c>
      <c r="C36" s="168" t="s">
        <v>146</v>
      </c>
      <c r="D36" s="169" t="s">
        <v>140</v>
      </c>
      <c r="E36" s="170">
        <v>19.937999999999999</v>
      </c>
      <c r="F36" s="144"/>
      <c r="G36" s="171">
        <f t="shared" si="9"/>
        <v>0</v>
      </c>
      <c r="H36" s="171">
        <v>0</v>
      </c>
      <c r="I36" s="171">
        <f t="shared" si="10"/>
        <v>0</v>
      </c>
      <c r="J36" s="171">
        <v>15</v>
      </c>
      <c r="K36" s="171">
        <f t="shared" si="11"/>
        <v>299.07</v>
      </c>
      <c r="L36" s="171">
        <v>21</v>
      </c>
      <c r="M36" s="171">
        <f t="shared" si="12"/>
        <v>0</v>
      </c>
      <c r="N36" s="172">
        <v>0</v>
      </c>
      <c r="O36" s="172">
        <f t="shared" si="13"/>
        <v>0</v>
      </c>
      <c r="P36" s="172">
        <v>0</v>
      </c>
      <c r="Q36" s="172">
        <f t="shared" si="14"/>
        <v>0</v>
      </c>
      <c r="R36" s="172"/>
      <c r="S36" s="172"/>
      <c r="T36" s="173">
        <v>0</v>
      </c>
      <c r="U36" s="172">
        <f t="shared" si="15"/>
        <v>0</v>
      </c>
      <c r="V36" s="174"/>
      <c r="W36" s="174"/>
      <c r="X36" s="174"/>
      <c r="Y36" s="174"/>
      <c r="Z36" s="174"/>
      <c r="AA36" s="174"/>
      <c r="AB36" s="174"/>
      <c r="AC36" s="174" t="s">
        <v>96</v>
      </c>
      <c r="AD36" s="174"/>
      <c r="AE36" s="174"/>
      <c r="AF36" s="174"/>
      <c r="AG36" s="174"/>
      <c r="AH36" s="174"/>
      <c r="AI36" s="174"/>
      <c r="AJ36" s="174"/>
      <c r="AK36" s="174"/>
      <c r="AL36" s="174"/>
      <c r="AM36" s="174"/>
      <c r="AN36" s="174"/>
      <c r="AO36" s="174"/>
      <c r="AP36" s="174"/>
      <c r="AQ36" s="174"/>
      <c r="AR36" s="174"/>
      <c r="AS36" s="174"/>
      <c r="AT36" s="174"/>
      <c r="AU36" s="174"/>
      <c r="AV36" s="174"/>
      <c r="AW36" s="174"/>
      <c r="AX36" s="174"/>
      <c r="AY36" s="174"/>
      <c r="AZ36" s="174"/>
      <c r="BA36" s="174"/>
      <c r="BB36" s="174"/>
      <c r="BC36" s="174"/>
      <c r="BD36" s="174"/>
      <c r="BE36" s="174"/>
      <c r="BF36" s="174"/>
    </row>
    <row r="37" spans="1:58" outlineLevel="1" x14ac:dyDescent="0.25">
      <c r="A37" s="167">
        <v>26</v>
      </c>
      <c r="B37" s="167" t="s">
        <v>147</v>
      </c>
      <c r="C37" s="168" t="s">
        <v>148</v>
      </c>
      <c r="D37" s="169" t="s">
        <v>140</v>
      </c>
      <c r="E37" s="170">
        <v>3.323</v>
      </c>
      <c r="F37" s="144"/>
      <c r="G37" s="171">
        <f t="shared" si="9"/>
        <v>0</v>
      </c>
      <c r="H37" s="171">
        <v>0</v>
      </c>
      <c r="I37" s="171">
        <f t="shared" si="10"/>
        <v>0</v>
      </c>
      <c r="J37" s="171">
        <v>227.5</v>
      </c>
      <c r="K37" s="171">
        <f t="shared" si="11"/>
        <v>755.98</v>
      </c>
      <c r="L37" s="171">
        <v>21</v>
      </c>
      <c r="M37" s="171">
        <f t="shared" si="12"/>
        <v>0</v>
      </c>
      <c r="N37" s="172">
        <v>0</v>
      </c>
      <c r="O37" s="172">
        <f t="shared" si="13"/>
        <v>0</v>
      </c>
      <c r="P37" s="172">
        <v>0</v>
      </c>
      <c r="Q37" s="172">
        <f t="shared" si="14"/>
        <v>0</v>
      </c>
      <c r="R37" s="172"/>
      <c r="S37" s="172"/>
      <c r="T37" s="173">
        <v>0.94199999999999995</v>
      </c>
      <c r="U37" s="172">
        <f t="shared" si="15"/>
        <v>3.13</v>
      </c>
      <c r="V37" s="174"/>
      <c r="W37" s="174"/>
      <c r="X37" s="174"/>
      <c r="Y37" s="174"/>
      <c r="Z37" s="174"/>
      <c r="AA37" s="174"/>
      <c r="AB37" s="174"/>
      <c r="AC37" s="174" t="s">
        <v>96</v>
      </c>
      <c r="AD37" s="174"/>
      <c r="AE37" s="174"/>
      <c r="AF37" s="174"/>
      <c r="AG37" s="174"/>
      <c r="AH37" s="174"/>
      <c r="AI37" s="174"/>
      <c r="AJ37" s="174"/>
      <c r="AK37" s="174"/>
      <c r="AL37" s="174"/>
      <c r="AM37" s="174"/>
      <c r="AN37" s="174"/>
      <c r="AO37" s="174"/>
      <c r="AP37" s="174"/>
      <c r="AQ37" s="174"/>
      <c r="AR37" s="174"/>
      <c r="AS37" s="174"/>
      <c r="AT37" s="174"/>
      <c r="AU37" s="174"/>
      <c r="AV37" s="174"/>
      <c r="AW37" s="174"/>
      <c r="AX37" s="174"/>
      <c r="AY37" s="174"/>
      <c r="AZ37" s="174"/>
      <c r="BA37" s="174"/>
      <c r="BB37" s="174"/>
      <c r="BC37" s="174"/>
      <c r="BD37" s="174"/>
      <c r="BE37" s="174"/>
      <c r="BF37" s="174"/>
    </row>
    <row r="38" spans="1:58" outlineLevel="1" x14ac:dyDescent="0.25">
      <c r="A38" s="167">
        <v>27</v>
      </c>
      <c r="B38" s="167" t="s">
        <v>149</v>
      </c>
      <c r="C38" s="168" t="s">
        <v>150</v>
      </c>
      <c r="D38" s="169" t="s">
        <v>140</v>
      </c>
      <c r="E38" s="170">
        <v>13.292</v>
      </c>
      <c r="F38" s="144"/>
      <c r="G38" s="171">
        <f t="shared" si="9"/>
        <v>0</v>
      </c>
      <c r="H38" s="171">
        <v>0</v>
      </c>
      <c r="I38" s="171">
        <f t="shared" si="10"/>
        <v>0</v>
      </c>
      <c r="J38" s="171">
        <v>25.4</v>
      </c>
      <c r="K38" s="171">
        <f t="shared" si="11"/>
        <v>337.62</v>
      </c>
      <c r="L38" s="171">
        <v>21</v>
      </c>
      <c r="M38" s="171">
        <f t="shared" si="12"/>
        <v>0</v>
      </c>
      <c r="N38" s="172">
        <v>0</v>
      </c>
      <c r="O38" s="172">
        <f t="shared" si="13"/>
        <v>0</v>
      </c>
      <c r="P38" s="172">
        <v>0</v>
      </c>
      <c r="Q38" s="172">
        <f t="shared" si="14"/>
        <v>0</v>
      </c>
      <c r="R38" s="172"/>
      <c r="S38" s="172"/>
      <c r="T38" s="173">
        <v>0.105</v>
      </c>
      <c r="U38" s="172">
        <f t="shared" si="15"/>
        <v>1.4</v>
      </c>
      <c r="V38" s="174"/>
      <c r="W38" s="174"/>
      <c r="X38" s="174"/>
      <c r="Y38" s="174"/>
      <c r="Z38" s="174"/>
      <c r="AA38" s="174"/>
      <c r="AB38" s="174"/>
      <c r="AC38" s="174" t="s">
        <v>96</v>
      </c>
      <c r="AD38" s="174"/>
      <c r="AE38" s="174"/>
      <c r="AF38" s="174"/>
      <c r="AG38" s="174"/>
      <c r="AH38" s="174"/>
      <c r="AI38" s="174"/>
      <c r="AJ38" s="174"/>
      <c r="AK38" s="174"/>
      <c r="AL38" s="174"/>
      <c r="AM38" s="174"/>
      <c r="AN38" s="174"/>
      <c r="AO38" s="174"/>
      <c r="AP38" s="174"/>
      <c r="AQ38" s="174"/>
      <c r="AR38" s="174"/>
      <c r="AS38" s="174"/>
      <c r="AT38" s="174"/>
      <c r="AU38" s="174"/>
      <c r="AV38" s="174"/>
      <c r="AW38" s="174"/>
      <c r="AX38" s="174"/>
      <c r="AY38" s="174"/>
      <c r="AZ38" s="174"/>
      <c r="BA38" s="174"/>
      <c r="BB38" s="174"/>
      <c r="BC38" s="174"/>
      <c r="BD38" s="174"/>
      <c r="BE38" s="174"/>
      <c r="BF38" s="174"/>
    </row>
    <row r="39" spans="1:58" x14ac:dyDescent="0.25">
      <c r="A39" s="175" t="s">
        <v>91</v>
      </c>
      <c r="B39" s="175" t="s">
        <v>54</v>
      </c>
      <c r="C39" s="176" t="s">
        <v>55</v>
      </c>
      <c r="D39" s="177"/>
      <c r="E39" s="178"/>
      <c r="F39" s="179"/>
      <c r="G39" s="179">
        <f>SUMIF(AC40:AC40,"&lt;&gt;NOR",G40:G40)</f>
        <v>0</v>
      </c>
      <c r="H39" s="179"/>
      <c r="I39" s="179">
        <f>SUM(I40:I40)</f>
        <v>0</v>
      </c>
      <c r="J39" s="179"/>
      <c r="K39" s="179">
        <f>SUM(K40:K40)</f>
        <v>4314.96</v>
      </c>
      <c r="L39" s="179"/>
      <c r="M39" s="179">
        <f>SUM(M40:M40)</f>
        <v>0</v>
      </c>
      <c r="N39" s="180"/>
      <c r="O39" s="180">
        <f>SUM(O40:O40)</f>
        <v>0</v>
      </c>
      <c r="P39" s="180"/>
      <c r="Q39" s="180">
        <f>SUM(Q40:Q40)</f>
        <v>0</v>
      </c>
      <c r="R39" s="180"/>
      <c r="S39" s="180"/>
      <c r="T39" s="181"/>
      <c r="U39" s="180">
        <f>SUM(U40:U40)</f>
        <v>13.81</v>
      </c>
      <c r="AC39" s="146" t="s">
        <v>92</v>
      </c>
    </row>
    <row r="40" spans="1:58" outlineLevel="1" x14ac:dyDescent="0.25">
      <c r="A40" s="167">
        <v>28</v>
      </c>
      <c r="B40" s="167" t="s">
        <v>151</v>
      </c>
      <c r="C40" s="168" t="s">
        <v>152</v>
      </c>
      <c r="D40" s="169" t="s">
        <v>140</v>
      </c>
      <c r="E40" s="170">
        <v>7.3760000000000003</v>
      </c>
      <c r="F40" s="144"/>
      <c r="G40" s="171">
        <f>ROUND(E40*F40,2)</f>
        <v>0</v>
      </c>
      <c r="H40" s="171">
        <v>0</v>
      </c>
      <c r="I40" s="171">
        <f>ROUND(E40*H40,2)</f>
        <v>0</v>
      </c>
      <c r="J40" s="171">
        <v>585</v>
      </c>
      <c r="K40" s="171">
        <f>ROUND(E40*J40,2)</f>
        <v>4314.96</v>
      </c>
      <c r="L40" s="171">
        <v>21</v>
      </c>
      <c r="M40" s="171">
        <f>G40*(1+L40/100)</f>
        <v>0</v>
      </c>
      <c r="N40" s="172">
        <v>0</v>
      </c>
      <c r="O40" s="172">
        <f>ROUND(E40*N40,5)</f>
        <v>0</v>
      </c>
      <c r="P40" s="172">
        <v>0</v>
      </c>
      <c r="Q40" s="172">
        <f>ROUND(E40*P40,5)</f>
        <v>0</v>
      </c>
      <c r="R40" s="172"/>
      <c r="S40" s="172"/>
      <c r="T40" s="173">
        <v>1.8720000000000001</v>
      </c>
      <c r="U40" s="172">
        <f>ROUND(E40*T40,2)</f>
        <v>13.81</v>
      </c>
      <c r="V40" s="174"/>
      <c r="W40" s="174"/>
      <c r="X40" s="174"/>
      <c r="Y40" s="174"/>
      <c r="Z40" s="174"/>
      <c r="AA40" s="174"/>
      <c r="AB40" s="174"/>
      <c r="AC40" s="174" t="s">
        <v>96</v>
      </c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/>
      <c r="AX40" s="174"/>
      <c r="AY40" s="174"/>
      <c r="AZ40" s="174"/>
      <c r="BA40" s="174"/>
      <c r="BB40" s="174"/>
      <c r="BC40" s="174"/>
      <c r="BD40" s="174"/>
      <c r="BE40" s="174"/>
      <c r="BF40" s="174"/>
    </row>
    <row r="41" spans="1:58" x14ac:dyDescent="0.25">
      <c r="A41" s="175" t="s">
        <v>91</v>
      </c>
      <c r="B41" s="175" t="s">
        <v>56</v>
      </c>
      <c r="C41" s="176" t="s">
        <v>57</v>
      </c>
      <c r="D41" s="177"/>
      <c r="E41" s="178"/>
      <c r="F41" s="179"/>
      <c r="G41" s="179">
        <f>SUMIF(AC42:AC44,"&lt;&gt;NOR",G42:G44)</f>
        <v>0</v>
      </c>
      <c r="H41" s="179"/>
      <c r="I41" s="179">
        <f>SUM(I42:I44)</f>
        <v>1878.71</v>
      </c>
      <c r="J41" s="179"/>
      <c r="K41" s="179">
        <f>SUM(K42:K44)</f>
        <v>20919.940000000002</v>
      </c>
      <c r="L41" s="179"/>
      <c r="M41" s="179">
        <f>SUM(M42:M44)</f>
        <v>0</v>
      </c>
      <c r="N41" s="180"/>
      <c r="O41" s="180">
        <f>SUM(O42:O44)</f>
        <v>4.3139999999999998E-2</v>
      </c>
      <c r="P41" s="180"/>
      <c r="Q41" s="180">
        <f>SUM(Q42:Q44)</f>
        <v>0</v>
      </c>
      <c r="R41" s="180"/>
      <c r="S41" s="180"/>
      <c r="T41" s="181"/>
      <c r="U41" s="180">
        <f>SUM(U42:U44)</f>
        <v>34.020000000000003</v>
      </c>
      <c r="AC41" s="146" t="s">
        <v>92</v>
      </c>
    </row>
    <row r="42" spans="1:58" outlineLevel="1" x14ac:dyDescent="0.25">
      <c r="A42" s="167">
        <v>29</v>
      </c>
      <c r="B42" s="167" t="s">
        <v>153</v>
      </c>
      <c r="C42" s="168" t="s">
        <v>154</v>
      </c>
      <c r="D42" s="169" t="s">
        <v>101</v>
      </c>
      <c r="E42" s="170">
        <v>102.6</v>
      </c>
      <c r="F42" s="144"/>
      <c r="G42" s="171">
        <f t="shared" ref="G42:G44" si="16">ROUND(E42*F42,2)</f>
        <v>0</v>
      </c>
      <c r="H42" s="171">
        <v>7.39</v>
      </c>
      <c r="I42" s="171">
        <f>ROUND(E42*H42,2)</f>
        <v>758.21</v>
      </c>
      <c r="J42" s="171">
        <v>142.61000000000001</v>
      </c>
      <c r="K42" s="171">
        <f>ROUND(E42*J42,2)</f>
        <v>14631.79</v>
      </c>
      <c r="L42" s="171">
        <v>21</v>
      </c>
      <c r="M42" s="171">
        <f>G42*(1+L42/100)</f>
        <v>0</v>
      </c>
      <c r="N42" s="172">
        <v>3.0000000000000001E-5</v>
      </c>
      <c r="O42" s="172">
        <f>ROUND(E42*N42,5)</f>
        <v>3.0799999999999998E-3</v>
      </c>
      <c r="P42" s="172">
        <v>0</v>
      </c>
      <c r="Q42" s="172">
        <f>ROUND(E42*P42,5)</f>
        <v>0</v>
      </c>
      <c r="R42" s="172"/>
      <c r="S42" s="172"/>
      <c r="T42" s="173">
        <v>0.317</v>
      </c>
      <c r="U42" s="172">
        <f>ROUND(E42*T42,2)</f>
        <v>32.520000000000003</v>
      </c>
      <c r="V42" s="174"/>
      <c r="W42" s="174"/>
      <c r="X42" s="174"/>
      <c r="Y42" s="174"/>
      <c r="Z42" s="174"/>
      <c r="AA42" s="174"/>
      <c r="AB42" s="174"/>
      <c r="AC42" s="174" t="s">
        <v>96</v>
      </c>
      <c r="AD42" s="174"/>
      <c r="AE42" s="174"/>
      <c r="AF42" s="174"/>
      <c r="AG42" s="174"/>
      <c r="AH42" s="174"/>
      <c r="AI42" s="174"/>
      <c r="AJ42" s="174"/>
      <c r="AK42" s="174"/>
      <c r="AL42" s="174"/>
      <c r="AM42" s="174"/>
      <c r="AN42" s="174"/>
      <c r="AO42" s="174"/>
      <c r="AP42" s="174"/>
      <c r="AQ42" s="174"/>
      <c r="AR42" s="174"/>
      <c r="AS42" s="174"/>
      <c r="AT42" s="174"/>
      <c r="AU42" s="174"/>
      <c r="AV42" s="174"/>
      <c r="AW42" s="174"/>
      <c r="AX42" s="174"/>
      <c r="AY42" s="174"/>
      <c r="AZ42" s="174"/>
      <c r="BA42" s="174"/>
      <c r="BB42" s="174"/>
      <c r="BC42" s="174"/>
      <c r="BD42" s="174"/>
      <c r="BE42" s="174"/>
      <c r="BF42" s="174"/>
    </row>
    <row r="43" spans="1:58" ht="20" outlineLevel="1" x14ac:dyDescent="0.25">
      <c r="A43" s="167">
        <v>30</v>
      </c>
      <c r="B43" s="167" t="s">
        <v>155</v>
      </c>
      <c r="C43" s="168" t="s">
        <v>196</v>
      </c>
      <c r="D43" s="169" t="s">
        <v>101</v>
      </c>
      <c r="E43" s="170">
        <v>3.74</v>
      </c>
      <c r="F43" s="144"/>
      <c r="G43" s="171">
        <f t="shared" si="16"/>
        <v>0</v>
      </c>
      <c r="H43" s="171">
        <v>299.60000000000002</v>
      </c>
      <c r="I43" s="171">
        <f>ROUND(E43*H43,2)</f>
        <v>1120.5</v>
      </c>
      <c r="J43" s="171">
        <v>147.89999999999998</v>
      </c>
      <c r="K43" s="171">
        <f>ROUND(E43*J43,2)</f>
        <v>553.15</v>
      </c>
      <c r="L43" s="171">
        <v>21</v>
      </c>
      <c r="M43" s="171">
        <f>G43*(1+L43/100)</f>
        <v>0</v>
      </c>
      <c r="N43" s="172">
        <v>1.0710000000000001E-2</v>
      </c>
      <c r="O43" s="172">
        <f>ROUND(E43*N43,5)</f>
        <v>4.0059999999999998E-2</v>
      </c>
      <c r="P43" s="172">
        <v>0</v>
      </c>
      <c r="Q43" s="172">
        <f>ROUND(E43*P43,5)</f>
        <v>0</v>
      </c>
      <c r="R43" s="172"/>
      <c r="S43" s="172"/>
      <c r="T43" s="173">
        <v>0.4</v>
      </c>
      <c r="U43" s="172">
        <f>ROUND(E43*T43,2)</f>
        <v>1.5</v>
      </c>
      <c r="V43" s="174"/>
      <c r="W43" s="174"/>
      <c r="X43" s="174"/>
      <c r="Y43" s="174"/>
      <c r="Z43" s="174"/>
      <c r="AA43" s="174"/>
      <c r="AB43" s="174"/>
      <c r="AC43" s="174" t="s">
        <v>96</v>
      </c>
      <c r="AD43" s="174"/>
      <c r="AE43" s="174"/>
      <c r="AF43" s="174"/>
      <c r="AG43" s="174"/>
      <c r="AH43" s="174"/>
      <c r="AI43" s="174"/>
      <c r="AJ43" s="174"/>
      <c r="AK43" s="174"/>
      <c r="AL43" s="174"/>
      <c r="AM43" s="174"/>
      <c r="AN43" s="174"/>
      <c r="AO43" s="174"/>
      <c r="AP43" s="174"/>
      <c r="AQ43" s="174"/>
      <c r="AR43" s="174"/>
      <c r="AS43" s="174"/>
      <c r="AT43" s="174"/>
      <c r="AU43" s="174"/>
      <c r="AV43" s="174"/>
      <c r="AW43" s="174"/>
      <c r="AX43" s="174"/>
      <c r="AY43" s="174"/>
      <c r="AZ43" s="174"/>
      <c r="BA43" s="174"/>
      <c r="BB43" s="174"/>
      <c r="BC43" s="174"/>
      <c r="BD43" s="174"/>
      <c r="BE43" s="174"/>
      <c r="BF43" s="174"/>
    </row>
    <row r="44" spans="1:58" outlineLevel="1" x14ac:dyDescent="0.25">
      <c r="A44" s="167">
        <v>31</v>
      </c>
      <c r="B44" s="167" t="s">
        <v>156</v>
      </c>
      <c r="C44" s="168" t="s">
        <v>157</v>
      </c>
      <c r="D44" s="169" t="s">
        <v>0</v>
      </c>
      <c r="E44" s="170">
        <v>1550</v>
      </c>
      <c r="F44" s="144"/>
      <c r="G44" s="171">
        <f t="shared" si="16"/>
        <v>0</v>
      </c>
      <c r="H44" s="171">
        <v>0</v>
      </c>
      <c r="I44" s="171">
        <f>ROUND(E44*H44,2)</f>
        <v>0</v>
      </c>
      <c r="J44" s="171">
        <v>3.7</v>
      </c>
      <c r="K44" s="171">
        <f>ROUND(E44*J44,2)</f>
        <v>5735</v>
      </c>
      <c r="L44" s="171">
        <v>21</v>
      </c>
      <c r="M44" s="171">
        <f>G44*(1+L44/100)</f>
        <v>0</v>
      </c>
      <c r="N44" s="172">
        <v>0</v>
      </c>
      <c r="O44" s="172">
        <f>ROUND(E44*N44,5)</f>
        <v>0</v>
      </c>
      <c r="P44" s="172">
        <v>0</v>
      </c>
      <c r="Q44" s="172">
        <f>ROUND(E44*P44,5)</f>
        <v>0</v>
      </c>
      <c r="R44" s="172"/>
      <c r="S44" s="172"/>
      <c r="T44" s="173">
        <v>0</v>
      </c>
      <c r="U44" s="172">
        <f>ROUND(E44*T44,2)</f>
        <v>0</v>
      </c>
      <c r="V44" s="174"/>
      <c r="W44" s="174"/>
      <c r="X44" s="174"/>
      <c r="Y44" s="174"/>
      <c r="Z44" s="174"/>
      <c r="AA44" s="174"/>
      <c r="AB44" s="174"/>
      <c r="AC44" s="174" t="s">
        <v>96</v>
      </c>
      <c r="AD44" s="174"/>
      <c r="AE44" s="174"/>
      <c r="AF44" s="174"/>
      <c r="AG44" s="174"/>
      <c r="AH44" s="174"/>
      <c r="AI44" s="174"/>
      <c r="AJ44" s="174"/>
      <c r="AK44" s="174"/>
      <c r="AL44" s="174"/>
      <c r="AM44" s="174"/>
      <c r="AN44" s="174"/>
      <c r="AO44" s="174"/>
      <c r="AP44" s="174"/>
      <c r="AQ44" s="174"/>
      <c r="AR44" s="174"/>
      <c r="AS44" s="174"/>
      <c r="AT44" s="174"/>
      <c r="AU44" s="174"/>
      <c r="AV44" s="174"/>
      <c r="AW44" s="174"/>
      <c r="AX44" s="174"/>
      <c r="AY44" s="174"/>
      <c r="AZ44" s="174"/>
      <c r="BA44" s="174"/>
      <c r="BB44" s="174"/>
      <c r="BC44" s="174"/>
      <c r="BD44" s="174"/>
      <c r="BE44" s="174"/>
      <c r="BF44" s="174"/>
    </row>
    <row r="45" spans="1:58" x14ac:dyDescent="0.25">
      <c r="A45" s="175" t="s">
        <v>91</v>
      </c>
      <c r="B45" s="175" t="s">
        <v>58</v>
      </c>
      <c r="C45" s="176" t="s">
        <v>59</v>
      </c>
      <c r="D45" s="177"/>
      <c r="E45" s="178"/>
      <c r="F45" s="179"/>
      <c r="G45" s="179">
        <f>SUMIF(AC46:AC49,"&lt;&gt;NOR",G46:G49)</f>
        <v>0</v>
      </c>
      <c r="H45" s="179"/>
      <c r="I45" s="179">
        <f>SUM(I46:I49)</f>
        <v>68157.58</v>
      </c>
      <c r="J45" s="179"/>
      <c r="K45" s="179">
        <f>SUM(K46:K49)</f>
        <v>71088.5</v>
      </c>
      <c r="L45" s="179"/>
      <c r="M45" s="179">
        <f>SUM(M46:M49)</f>
        <v>0</v>
      </c>
      <c r="N45" s="180"/>
      <c r="O45" s="180">
        <f>SUM(O46:O49)</f>
        <v>6.8709999999999993E-2</v>
      </c>
      <c r="P45" s="180"/>
      <c r="Q45" s="180">
        <f>SUM(Q46:Q49)</f>
        <v>0</v>
      </c>
      <c r="R45" s="180"/>
      <c r="S45" s="180"/>
      <c r="T45" s="181"/>
      <c r="U45" s="180">
        <f>SUM(U46:U49)</f>
        <v>33.320000000000007</v>
      </c>
      <c r="AC45" s="146" t="s">
        <v>92</v>
      </c>
    </row>
    <row r="46" spans="1:58" ht="20" outlineLevel="1" x14ac:dyDescent="0.25">
      <c r="A46" s="167">
        <v>32</v>
      </c>
      <c r="B46" s="167" t="s">
        <v>158</v>
      </c>
      <c r="C46" s="168" t="s">
        <v>159</v>
      </c>
      <c r="D46" s="169" t="s">
        <v>101</v>
      </c>
      <c r="E46" s="170">
        <v>3</v>
      </c>
      <c r="F46" s="144"/>
      <c r="G46" s="171">
        <f t="shared" ref="G46:G49" si="17">ROUND(E46*F46,2)</f>
        <v>0</v>
      </c>
      <c r="H46" s="171">
        <v>350</v>
      </c>
      <c r="I46" s="171">
        <f>ROUND(E46*H46,2)</f>
        <v>1050</v>
      </c>
      <c r="J46" s="171">
        <v>58.160000000000025</v>
      </c>
      <c r="K46" s="171">
        <f>ROUND(E46*J46,2)</f>
        <v>174.48</v>
      </c>
      <c r="L46" s="171">
        <v>21</v>
      </c>
      <c r="M46" s="171">
        <f>G46*(1+L46/100)</f>
        <v>0</v>
      </c>
      <c r="N46" s="172">
        <v>3.3E-4</v>
      </c>
      <c r="O46" s="172">
        <f>ROUND(E46*N46,5)</f>
        <v>9.8999999999999999E-4</v>
      </c>
      <c r="P46" s="172">
        <v>0</v>
      </c>
      <c r="Q46" s="172">
        <f>ROUND(E46*P46,5)</f>
        <v>0</v>
      </c>
      <c r="R46" s="172"/>
      <c r="S46" s="172"/>
      <c r="T46" s="173">
        <v>0.16</v>
      </c>
      <c r="U46" s="172">
        <f>ROUND(E46*T46,2)</f>
        <v>0.48</v>
      </c>
      <c r="V46" s="174"/>
      <c r="W46" s="174"/>
      <c r="X46" s="174"/>
      <c r="Y46" s="174"/>
      <c r="Z46" s="174"/>
      <c r="AA46" s="174"/>
      <c r="AB46" s="174"/>
      <c r="AC46" s="174" t="s">
        <v>96</v>
      </c>
      <c r="AD46" s="174"/>
      <c r="AE46" s="174"/>
      <c r="AF46" s="174"/>
      <c r="AG46" s="174"/>
      <c r="AH46" s="174"/>
      <c r="AI46" s="174"/>
      <c r="AJ46" s="174"/>
      <c r="AK46" s="174"/>
      <c r="AL46" s="174"/>
      <c r="AM46" s="174"/>
      <c r="AN46" s="174"/>
      <c r="AO46" s="174"/>
      <c r="AP46" s="174"/>
      <c r="AQ46" s="174"/>
      <c r="AR46" s="174"/>
      <c r="AS46" s="174"/>
      <c r="AT46" s="174"/>
      <c r="AU46" s="174"/>
      <c r="AV46" s="174"/>
      <c r="AW46" s="174"/>
      <c r="AX46" s="174"/>
      <c r="AY46" s="174"/>
      <c r="AZ46" s="174"/>
      <c r="BA46" s="174"/>
      <c r="BB46" s="174"/>
      <c r="BC46" s="174"/>
      <c r="BD46" s="174"/>
      <c r="BE46" s="174"/>
      <c r="BF46" s="174"/>
    </row>
    <row r="47" spans="1:58" outlineLevel="1" x14ac:dyDescent="0.25">
      <c r="A47" s="167">
        <v>33</v>
      </c>
      <c r="B47" s="167" t="s">
        <v>158</v>
      </c>
      <c r="C47" s="168" t="s">
        <v>160</v>
      </c>
      <c r="D47" s="169" t="s">
        <v>101</v>
      </c>
      <c r="E47" s="170">
        <v>102.6</v>
      </c>
      <c r="F47" s="144"/>
      <c r="G47" s="171">
        <f t="shared" si="17"/>
        <v>0</v>
      </c>
      <c r="H47" s="171">
        <v>350</v>
      </c>
      <c r="I47" s="171">
        <f>ROUND(E47*H47,2)</f>
        <v>35910</v>
      </c>
      <c r="J47" s="171">
        <v>645</v>
      </c>
      <c r="K47" s="171">
        <f>ROUND(E47*J47,2)</f>
        <v>66177</v>
      </c>
      <c r="L47" s="171">
        <v>21</v>
      </c>
      <c r="M47" s="171">
        <f>G47*(1+L47/100)</f>
        <v>0</v>
      </c>
      <c r="N47" s="172">
        <v>3.3E-4</v>
      </c>
      <c r="O47" s="172">
        <f>ROUND(E47*N47,5)</f>
        <v>3.3860000000000001E-2</v>
      </c>
      <c r="P47" s="172">
        <v>0</v>
      </c>
      <c r="Q47" s="172">
        <f>ROUND(E47*P47,5)</f>
        <v>0</v>
      </c>
      <c r="R47" s="172"/>
      <c r="S47" s="172"/>
      <c r="T47" s="173">
        <v>0.16</v>
      </c>
      <c r="U47" s="172">
        <f>ROUND(E47*T47,2)</f>
        <v>16.420000000000002</v>
      </c>
      <c r="V47" s="174"/>
      <c r="W47" s="174"/>
      <c r="X47" s="174"/>
      <c r="Y47" s="174"/>
      <c r="Z47" s="174"/>
      <c r="AA47" s="174"/>
      <c r="AB47" s="174"/>
      <c r="AC47" s="174" t="s">
        <v>96</v>
      </c>
      <c r="AD47" s="174"/>
      <c r="AE47" s="174"/>
      <c r="AF47" s="174"/>
      <c r="AG47" s="174"/>
      <c r="AH47" s="174"/>
      <c r="AI47" s="174"/>
      <c r="AJ47" s="174"/>
      <c r="AK47" s="174"/>
      <c r="AL47" s="174"/>
      <c r="AM47" s="174"/>
      <c r="AN47" s="174"/>
      <c r="AO47" s="174"/>
      <c r="AP47" s="174"/>
      <c r="AQ47" s="174"/>
      <c r="AR47" s="174"/>
      <c r="AS47" s="174"/>
      <c r="AT47" s="174"/>
      <c r="AU47" s="174"/>
      <c r="AV47" s="174"/>
      <c r="AW47" s="174"/>
      <c r="AX47" s="174"/>
      <c r="AY47" s="174"/>
      <c r="AZ47" s="174"/>
      <c r="BA47" s="174"/>
      <c r="BB47" s="174"/>
      <c r="BC47" s="174"/>
      <c r="BD47" s="174"/>
      <c r="BE47" s="174"/>
      <c r="BF47" s="174"/>
    </row>
    <row r="48" spans="1:58" outlineLevel="1" x14ac:dyDescent="0.25">
      <c r="A48" s="167">
        <v>34</v>
      </c>
      <c r="B48" s="167" t="s">
        <v>158</v>
      </c>
      <c r="C48" s="168" t="s">
        <v>161</v>
      </c>
      <c r="D48" s="169" t="s">
        <v>101</v>
      </c>
      <c r="E48" s="170">
        <v>102.6</v>
      </c>
      <c r="F48" s="144"/>
      <c r="G48" s="171">
        <f t="shared" si="17"/>
        <v>0</v>
      </c>
      <c r="H48" s="171">
        <v>304.07</v>
      </c>
      <c r="I48" s="171">
        <f>ROUND(E48*H48,2)</f>
        <v>31197.58</v>
      </c>
      <c r="J48" s="171">
        <v>45.930000000000007</v>
      </c>
      <c r="K48" s="171">
        <f>ROUND(E48*J48,2)</f>
        <v>4712.42</v>
      </c>
      <c r="L48" s="171">
        <v>21</v>
      </c>
      <c r="M48" s="171">
        <f>G48*(1+L48/100)</f>
        <v>0</v>
      </c>
      <c r="N48" s="172">
        <v>3.3E-4</v>
      </c>
      <c r="O48" s="172">
        <f>ROUND(E48*N48,5)</f>
        <v>3.3860000000000001E-2</v>
      </c>
      <c r="P48" s="172">
        <v>0</v>
      </c>
      <c r="Q48" s="172">
        <f>ROUND(E48*P48,5)</f>
        <v>0</v>
      </c>
      <c r="R48" s="172"/>
      <c r="S48" s="172"/>
      <c r="T48" s="173">
        <v>0.16</v>
      </c>
      <c r="U48" s="172">
        <f>ROUND(E48*T48,2)</f>
        <v>16.420000000000002</v>
      </c>
      <c r="V48" s="174"/>
      <c r="W48" s="174"/>
      <c r="X48" s="174"/>
      <c r="Y48" s="174"/>
      <c r="Z48" s="174"/>
      <c r="AA48" s="174"/>
      <c r="AB48" s="174"/>
      <c r="AC48" s="174" t="s">
        <v>96</v>
      </c>
      <c r="AD48" s="174"/>
      <c r="AE48" s="174"/>
      <c r="AF48" s="174"/>
      <c r="AG48" s="174"/>
      <c r="AH48" s="174"/>
      <c r="AI48" s="174"/>
      <c r="AJ48" s="174"/>
      <c r="AK48" s="174"/>
      <c r="AL48" s="174"/>
      <c r="AM48" s="174"/>
      <c r="AN48" s="174"/>
      <c r="AO48" s="174"/>
      <c r="AP48" s="174"/>
      <c r="AQ48" s="174"/>
      <c r="AR48" s="174"/>
      <c r="AS48" s="174"/>
      <c r="AT48" s="174"/>
      <c r="AU48" s="174"/>
      <c r="AV48" s="174"/>
      <c r="AW48" s="174"/>
      <c r="AX48" s="174"/>
      <c r="AY48" s="174"/>
      <c r="AZ48" s="174"/>
      <c r="BA48" s="174"/>
      <c r="BB48" s="174"/>
      <c r="BC48" s="174"/>
      <c r="BD48" s="174"/>
      <c r="BE48" s="174"/>
      <c r="BF48" s="174"/>
    </row>
    <row r="49" spans="1:58" outlineLevel="1" x14ac:dyDescent="0.25">
      <c r="A49" s="167">
        <v>35</v>
      </c>
      <c r="B49" s="167" t="s">
        <v>162</v>
      </c>
      <c r="C49" s="168" t="s">
        <v>163</v>
      </c>
      <c r="D49" s="169" t="s">
        <v>0</v>
      </c>
      <c r="E49" s="170">
        <v>12</v>
      </c>
      <c r="F49" s="144"/>
      <c r="G49" s="171">
        <f t="shared" si="17"/>
        <v>0</v>
      </c>
      <c r="H49" s="171">
        <v>0</v>
      </c>
      <c r="I49" s="171">
        <f>ROUND(E49*H49,2)</f>
        <v>0</v>
      </c>
      <c r="J49" s="171">
        <v>2.0499999999999998</v>
      </c>
      <c r="K49" s="171">
        <f>ROUND(E49*J49,2)</f>
        <v>24.6</v>
      </c>
      <c r="L49" s="171">
        <v>21</v>
      </c>
      <c r="M49" s="171">
        <f>G49*(1+L49/100)</f>
        <v>0</v>
      </c>
      <c r="N49" s="172">
        <v>0</v>
      </c>
      <c r="O49" s="172">
        <f>ROUND(E49*N49,5)</f>
        <v>0</v>
      </c>
      <c r="P49" s="172">
        <v>0</v>
      </c>
      <c r="Q49" s="172">
        <f>ROUND(E49*P49,5)</f>
        <v>0</v>
      </c>
      <c r="R49" s="172"/>
      <c r="S49" s="172"/>
      <c r="T49" s="173">
        <v>0</v>
      </c>
      <c r="U49" s="172">
        <f>ROUND(E49*T49,2)</f>
        <v>0</v>
      </c>
      <c r="V49" s="174"/>
      <c r="W49" s="174"/>
      <c r="X49" s="174"/>
      <c r="Y49" s="174"/>
      <c r="Z49" s="174"/>
      <c r="AA49" s="174"/>
      <c r="AB49" s="174"/>
      <c r="AC49" s="174" t="s">
        <v>96</v>
      </c>
      <c r="AD49" s="174"/>
      <c r="AE49" s="174"/>
      <c r="AF49" s="174"/>
      <c r="AG49" s="174"/>
      <c r="AH49" s="174"/>
      <c r="AI49" s="174"/>
      <c r="AJ49" s="174"/>
      <c r="AK49" s="174"/>
      <c r="AL49" s="174"/>
      <c r="AM49" s="174"/>
      <c r="AN49" s="174"/>
      <c r="AO49" s="174"/>
      <c r="AP49" s="174"/>
      <c r="AQ49" s="174"/>
      <c r="AR49" s="174"/>
      <c r="AS49" s="174"/>
      <c r="AT49" s="174"/>
      <c r="AU49" s="174"/>
      <c r="AV49" s="174"/>
      <c r="AW49" s="174"/>
      <c r="AX49" s="174"/>
      <c r="AY49" s="174"/>
      <c r="AZ49" s="174"/>
      <c r="BA49" s="174"/>
      <c r="BB49" s="174"/>
      <c r="BC49" s="174"/>
      <c r="BD49" s="174"/>
      <c r="BE49" s="174"/>
      <c r="BF49" s="174"/>
    </row>
    <row r="50" spans="1:58" x14ac:dyDescent="0.25">
      <c r="A50" s="175" t="s">
        <v>91</v>
      </c>
      <c r="B50" s="175" t="s">
        <v>60</v>
      </c>
      <c r="C50" s="176" t="s">
        <v>61</v>
      </c>
      <c r="D50" s="177"/>
      <c r="E50" s="178"/>
      <c r="F50" s="179"/>
      <c r="G50" s="179">
        <f>SUMIF(AC51:AC59,"&lt;&gt;NOR",G51:G59)</f>
        <v>0</v>
      </c>
      <c r="H50" s="179"/>
      <c r="I50" s="179">
        <f>SUM(I51:I59)</f>
        <v>12947.24</v>
      </c>
      <c r="J50" s="179"/>
      <c r="K50" s="179">
        <f>SUM(K51:K59)</f>
        <v>13530.7</v>
      </c>
      <c r="L50" s="179"/>
      <c r="M50" s="179">
        <f>SUM(M51:M59)</f>
        <v>0</v>
      </c>
      <c r="N50" s="180"/>
      <c r="O50" s="180">
        <f>SUM(O51:O59)</f>
        <v>0.13506000000000001</v>
      </c>
      <c r="P50" s="180"/>
      <c r="Q50" s="180">
        <f>SUM(Q51:Q59)</f>
        <v>5.321E-2</v>
      </c>
      <c r="R50" s="180"/>
      <c r="S50" s="180"/>
      <c r="T50" s="181"/>
      <c r="U50" s="180">
        <f>SUM(U51:U59)</f>
        <v>32.11</v>
      </c>
      <c r="AC50" s="146" t="s">
        <v>92</v>
      </c>
    </row>
    <row r="51" spans="1:58" outlineLevel="1" x14ac:dyDescent="0.25">
      <c r="A51" s="167">
        <v>36</v>
      </c>
      <c r="B51" s="167" t="s">
        <v>164</v>
      </c>
      <c r="C51" s="168" t="s">
        <v>197</v>
      </c>
      <c r="D51" s="169" t="s">
        <v>95</v>
      </c>
      <c r="E51" s="170">
        <v>9.6</v>
      </c>
      <c r="F51" s="144"/>
      <c r="G51" s="171">
        <f t="shared" ref="G51:G59" si="18">ROUND(E51*F51,2)</f>
        <v>0</v>
      </c>
      <c r="H51" s="171">
        <v>109.11</v>
      </c>
      <c r="I51" s="171">
        <f t="shared" ref="I51:I59" si="19">ROUND(E51*H51,2)</f>
        <v>1047.46</v>
      </c>
      <c r="J51" s="171">
        <v>390.89</v>
      </c>
      <c r="K51" s="171">
        <f t="shared" ref="K51:K59" si="20">ROUND(E51*J51,2)</f>
        <v>3752.54</v>
      </c>
      <c r="L51" s="171">
        <v>21</v>
      </c>
      <c r="M51" s="171">
        <f t="shared" ref="M51:M59" si="21">G51*(1+L51/100)</f>
        <v>0</v>
      </c>
      <c r="N51" s="172">
        <v>2.6900000000000001E-3</v>
      </c>
      <c r="O51" s="172">
        <f t="shared" ref="O51:O59" si="22">ROUND(E51*N51,5)</f>
        <v>2.5819999999999999E-2</v>
      </c>
      <c r="P51" s="172">
        <v>0</v>
      </c>
      <c r="Q51" s="172">
        <f t="shared" ref="Q51:Q59" si="23">ROUND(E51*P51,5)</f>
        <v>0</v>
      </c>
      <c r="R51" s="172"/>
      <c r="S51" s="172"/>
      <c r="T51" s="173">
        <v>0.9</v>
      </c>
      <c r="U51" s="172">
        <f t="shared" ref="U51:U59" si="24">ROUND(E51*T51,2)</f>
        <v>8.64</v>
      </c>
      <c r="V51" s="174"/>
      <c r="W51" s="174"/>
      <c r="X51" s="174"/>
      <c r="Y51" s="174"/>
      <c r="Z51" s="174"/>
      <c r="AA51" s="174"/>
      <c r="AB51" s="174"/>
      <c r="AC51" s="174" t="s">
        <v>96</v>
      </c>
      <c r="AD51" s="174"/>
      <c r="AE51" s="174"/>
      <c r="AF51" s="174"/>
      <c r="AG51" s="174"/>
      <c r="AH51" s="174"/>
      <c r="AI51" s="174"/>
      <c r="AJ51" s="174"/>
      <c r="AK51" s="174"/>
      <c r="AL51" s="174"/>
      <c r="AM51" s="174"/>
      <c r="AN51" s="174"/>
      <c r="AO51" s="174"/>
      <c r="AP51" s="174"/>
      <c r="AQ51" s="174"/>
      <c r="AR51" s="174"/>
      <c r="AS51" s="174"/>
      <c r="AT51" s="174"/>
      <c r="AU51" s="174"/>
      <c r="AV51" s="174"/>
      <c r="AW51" s="174"/>
      <c r="AX51" s="174"/>
      <c r="AY51" s="174"/>
      <c r="AZ51" s="174"/>
      <c r="BA51" s="174"/>
      <c r="BB51" s="174"/>
      <c r="BC51" s="174"/>
      <c r="BD51" s="174"/>
      <c r="BE51" s="174"/>
      <c r="BF51" s="174"/>
    </row>
    <row r="52" spans="1:58" outlineLevel="1" x14ac:dyDescent="0.25">
      <c r="A52" s="167">
        <v>37</v>
      </c>
      <c r="B52" s="167" t="s">
        <v>165</v>
      </c>
      <c r="C52" s="168" t="s">
        <v>198</v>
      </c>
      <c r="D52" s="169" t="s">
        <v>95</v>
      </c>
      <c r="E52" s="170">
        <v>8.0500000000000007</v>
      </c>
      <c r="F52" s="144"/>
      <c r="G52" s="171">
        <f t="shared" si="18"/>
        <v>0</v>
      </c>
      <c r="H52" s="171">
        <v>151.1</v>
      </c>
      <c r="I52" s="171">
        <f t="shared" si="19"/>
        <v>1216.3599999999999</v>
      </c>
      <c r="J52" s="171">
        <v>388.9</v>
      </c>
      <c r="K52" s="171">
        <f t="shared" si="20"/>
        <v>3130.65</v>
      </c>
      <c r="L52" s="171">
        <v>21</v>
      </c>
      <c r="M52" s="171">
        <f t="shared" si="21"/>
        <v>0</v>
      </c>
      <c r="N52" s="172">
        <v>3.3500000000000001E-3</v>
      </c>
      <c r="O52" s="172">
        <f t="shared" si="22"/>
        <v>2.6970000000000001E-2</v>
      </c>
      <c r="P52" s="172">
        <v>0</v>
      </c>
      <c r="Q52" s="172">
        <f t="shared" si="23"/>
        <v>0</v>
      </c>
      <c r="R52" s="172"/>
      <c r="S52" s="172"/>
      <c r="T52" s="173">
        <v>0.96</v>
      </c>
      <c r="U52" s="172">
        <f t="shared" si="24"/>
        <v>7.73</v>
      </c>
      <c r="V52" s="174"/>
      <c r="W52" s="174"/>
      <c r="X52" s="174"/>
      <c r="Y52" s="174"/>
      <c r="Z52" s="174"/>
      <c r="AA52" s="174"/>
      <c r="AB52" s="174"/>
      <c r="AC52" s="174" t="s">
        <v>96</v>
      </c>
      <c r="AD52" s="174"/>
      <c r="AE52" s="174"/>
      <c r="AF52" s="174"/>
      <c r="AG52" s="174"/>
      <c r="AH52" s="174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174"/>
      <c r="AY52" s="174"/>
      <c r="AZ52" s="174"/>
      <c r="BA52" s="174"/>
      <c r="BB52" s="174"/>
      <c r="BC52" s="174"/>
      <c r="BD52" s="174"/>
      <c r="BE52" s="174"/>
      <c r="BF52" s="174"/>
    </row>
    <row r="53" spans="1:58" ht="20" outlineLevel="1" x14ac:dyDescent="0.25">
      <c r="A53" s="167">
        <v>38</v>
      </c>
      <c r="B53" s="167" t="s">
        <v>166</v>
      </c>
      <c r="C53" s="168" t="s">
        <v>199</v>
      </c>
      <c r="D53" s="169" t="s">
        <v>95</v>
      </c>
      <c r="E53" s="170">
        <v>13</v>
      </c>
      <c r="F53" s="144"/>
      <c r="G53" s="171">
        <f t="shared" si="18"/>
        <v>0</v>
      </c>
      <c r="H53" s="171">
        <v>556.54</v>
      </c>
      <c r="I53" s="171">
        <f t="shared" si="19"/>
        <v>7235.02</v>
      </c>
      <c r="J53" s="171">
        <v>108.46000000000004</v>
      </c>
      <c r="K53" s="171">
        <f t="shared" si="20"/>
        <v>1409.98</v>
      </c>
      <c r="L53" s="171">
        <v>21</v>
      </c>
      <c r="M53" s="171">
        <f t="shared" si="21"/>
        <v>0</v>
      </c>
      <c r="N53" s="172">
        <v>3.1199999999999999E-3</v>
      </c>
      <c r="O53" s="172">
        <f t="shared" si="22"/>
        <v>4.0559999999999999E-2</v>
      </c>
      <c r="P53" s="172">
        <v>0</v>
      </c>
      <c r="Q53" s="172">
        <f t="shared" si="23"/>
        <v>0</v>
      </c>
      <c r="R53" s="172"/>
      <c r="S53" s="172"/>
      <c r="T53" s="173">
        <v>0.29399999999999998</v>
      </c>
      <c r="U53" s="172">
        <f t="shared" si="24"/>
        <v>3.82</v>
      </c>
      <c r="V53" s="174"/>
      <c r="W53" s="174"/>
      <c r="X53" s="174"/>
      <c r="Y53" s="174"/>
      <c r="Z53" s="174"/>
      <c r="AA53" s="174"/>
      <c r="AB53" s="174"/>
      <c r="AC53" s="174" t="s">
        <v>96</v>
      </c>
      <c r="AD53" s="174"/>
      <c r="AE53" s="174"/>
      <c r="AF53" s="174"/>
      <c r="AG53" s="174"/>
      <c r="AH53" s="174"/>
      <c r="AI53" s="174"/>
      <c r="AJ53" s="174"/>
      <c r="AK53" s="174"/>
      <c r="AL53" s="174"/>
      <c r="AM53" s="174"/>
      <c r="AN53" s="174"/>
      <c r="AO53" s="174"/>
      <c r="AP53" s="174"/>
      <c r="AQ53" s="174"/>
      <c r="AR53" s="174"/>
      <c r="AS53" s="174"/>
      <c r="AT53" s="174"/>
      <c r="AU53" s="174"/>
      <c r="AV53" s="174"/>
      <c r="AW53" s="174"/>
      <c r="AX53" s="174"/>
      <c r="AY53" s="174"/>
      <c r="AZ53" s="174"/>
      <c r="BA53" s="174"/>
      <c r="BB53" s="174"/>
      <c r="BC53" s="174"/>
      <c r="BD53" s="174"/>
      <c r="BE53" s="174"/>
      <c r="BF53" s="174"/>
    </row>
    <row r="54" spans="1:58" outlineLevel="1" x14ac:dyDescent="0.25">
      <c r="A54" s="167">
        <v>39</v>
      </c>
      <c r="B54" s="167" t="s">
        <v>167</v>
      </c>
      <c r="C54" s="168" t="s">
        <v>168</v>
      </c>
      <c r="D54" s="169" t="s">
        <v>95</v>
      </c>
      <c r="E54" s="170">
        <v>17.649999999999999</v>
      </c>
      <c r="F54" s="144"/>
      <c r="G54" s="171">
        <f t="shared" si="18"/>
        <v>0</v>
      </c>
      <c r="H54" s="171">
        <v>0</v>
      </c>
      <c r="I54" s="171">
        <f t="shared" si="19"/>
        <v>0</v>
      </c>
      <c r="J54" s="171">
        <v>38</v>
      </c>
      <c r="K54" s="171">
        <f t="shared" si="20"/>
        <v>670.7</v>
      </c>
      <c r="L54" s="171">
        <v>21</v>
      </c>
      <c r="M54" s="171">
        <f t="shared" si="21"/>
        <v>0</v>
      </c>
      <c r="N54" s="172">
        <v>0</v>
      </c>
      <c r="O54" s="172">
        <f t="shared" si="22"/>
        <v>0</v>
      </c>
      <c r="P54" s="172">
        <v>1.3500000000000001E-3</v>
      </c>
      <c r="Q54" s="172">
        <f t="shared" si="23"/>
        <v>2.383E-2</v>
      </c>
      <c r="R54" s="172"/>
      <c r="S54" s="172"/>
      <c r="T54" s="173">
        <v>0.08</v>
      </c>
      <c r="U54" s="172">
        <f t="shared" si="24"/>
        <v>1.41</v>
      </c>
      <c r="V54" s="174"/>
      <c r="W54" s="174"/>
      <c r="X54" s="174"/>
      <c r="Y54" s="174"/>
      <c r="Z54" s="174"/>
      <c r="AA54" s="174"/>
      <c r="AB54" s="174"/>
      <c r="AC54" s="174" t="s">
        <v>96</v>
      </c>
      <c r="AD54" s="174"/>
      <c r="AE54" s="174"/>
      <c r="AF54" s="174"/>
      <c r="AG54" s="174"/>
      <c r="AH54" s="174"/>
      <c r="AI54" s="174"/>
      <c r="AJ54" s="174"/>
      <c r="AK54" s="174"/>
      <c r="AL54" s="174"/>
      <c r="AM54" s="174"/>
      <c r="AN54" s="174"/>
      <c r="AO54" s="174"/>
      <c r="AP54" s="174"/>
      <c r="AQ54" s="174"/>
      <c r="AR54" s="174"/>
      <c r="AS54" s="174"/>
      <c r="AT54" s="174"/>
      <c r="AU54" s="174"/>
      <c r="AV54" s="174"/>
      <c r="AW54" s="174"/>
      <c r="AX54" s="174"/>
      <c r="AY54" s="174"/>
      <c r="AZ54" s="174"/>
      <c r="BA54" s="174"/>
      <c r="BB54" s="174"/>
      <c r="BC54" s="174"/>
      <c r="BD54" s="174"/>
      <c r="BE54" s="174"/>
      <c r="BF54" s="174"/>
    </row>
    <row r="55" spans="1:58" outlineLevel="1" x14ac:dyDescent="0.25">
      <c r="A55" s="167">
        <v>40</v>
      </c>
      <c r="B55" s="167" t="s">
        <v>169</v>
      </c>
      <c r="C55" s="168" t="s">
        <v>170</v>
      </c>
      <c r="D55" s="169" t="s">
        <v>95</v>
      </c>
      <c r="E55" s="170">
        <v>13</v>
      </c>
      <c r="F55" s="144"/>
      <c r="G55" s="171">
        <f t="shared" si="18"/>
        <v>0</v>
      </c>
      <c r="H55" s="171">
        <v>0</v>
      </c>
      <c r="I55" s="171">
        <f t="shared" si="19"/>
        <v>0</v>
      </c>
      <c r="J55" s="171">
        <v>23.8</v>
      </c>
      <c r="K55" s="171">
        <f t="shared" si="20"/>
        <v>309.39999999999998</v>
      </c>
      <c r="L55" s="171">
        <v>21</v>
      </c>
      <c r="M55" s="171">
        <f t="shared" si="21"/>
        <v>0</v>
      </c>
      <c r="N55" s="172">
        <v>0</v>
      </c>
      <c r="O55" s="172">
        <f t="shared" si="22"/>
        <v>0</v>
      </c>
      <c r="P55" s="172">
        <v>2.2599999999999999E-3</v>
      </c>
      <c r="Q55" s="172">
        <f t="shared" si="23"/>
        <v>2.938E-2</v>
      </c>
      <c r="R55" s="172"/>
      <c r="S55" s="172"/>
      <c r="T55" s="173">
        <v>0.05</v>
      </c>
      <c r="U55" s="172">
        <f t="shared" si="24"/>
        <v>0.65</v>
      </c>
      <c r="V55" s="174"/>
      <c r="W55" s="174"/>
      <c r="X55" s="174"/>
      <c r="Y55" s="174"/>
      <c r="Z55" s="174"/>
      <c r="AA55" s="174"/>
      <c r="AB55" s="174"/>
      <c r="AC55" s="174" t="s">
        <v>96</v>
      </c>
      <c r="AD55" s="174"/>
      <c r="AE55" s="174"/>
      <c r="AF55" s="174"/>
      <c r="AG55" s="174"/>
      <c r="AH55" s="174"/>
      <c r="AI55" s="174"/>
      <c r="AJ55" s="174"/>
      <c r="AK55" s="174"/>
      <c r="AL55" s="174"/>
      <c r="AM55" s="174"/>
      <c r="AN55" s="174"/>
      <c r="AO55" s="174"/>
      <c r="AP55" s="174"/>
      <c r="AQ55" s="174"/>
      <c r="AR55" s="174"/>
      <c r="AS55" s="174"/>
      <c r="AT55" s="174"/>
      <c r="AU55" s="174"/>
      <c r="AV55" s="174"/>
      <c r="AW55" s="174"/>
      <c r="AX55" s="174"/>
      <c r="AY55" s="174"/>
      <c r="AZ55" s="174"/>
      <c r="BA55" s="174"/>
      <c r="BB55" s="174"/>
      <c r="BC55" s="174"/>
      <c r="BD55" s="174"/>
      <c r="BE55" s="174"/>
      <c r="BF55" s="174"/>
    </row>
    <row r="56" spans="1:58" outlineLevel="1" x14ac:dyDescent="0.25">
      <c r="A56" s="167">
        <v>41</v>
      </c>
      <c r="B56" s="167" t="s">
        <v>171</v>
      </c>
      <c r="C56" s="168" t="s">
        <v>172</v>
      </c>
      <c r="D56" s="169" t="s">
        <v>95</v>
      </c>
      <c r="E56" s="170">
        <v>2.5</v>
      </c>
      <c r="F56" s="144"/>
      <c r="G56" s="171">
        <f t="shared" si="18"/>
        <v>0</v>
      </c>
      <c r="H56" s="171">
        <v>119.66</v>
      </c>
      <c r="I56" s="171">
        <f t="shared" si="19"/>
        <v>299.14999999999998</v>
      </c>
      <c r="J56" s="171">
        <v>114.84</v>
      </c>
      <c r="K56" s="171">
        <f t="shared" si="20"/>
        <v>287.10000000000002</v>
      </c>
      <c r="L56" s="171">
        <v>21</v>
      </c>
      <c r="M56" s="171">
        <f t="shared" si="21"/>
        <v>0</v>
      </c>
      <c r="N56" s="172">
        <v>9.2000000000000003E-4</v>
      </c>
      <c r="O56" s="172">
        <f t="shared" si="22"/>
        <v>2.3E-3</v>
      </c>
      <c r="P56" s="172">
        <v>0</v>
      </c>
      <c r="Q56" s="172">
        <f t="shared" si="23"/>
        <v>0</v>
      </c>
      <c r="R56" s="172"/>
      <c r="S56" s="172"/>
      <c r="T56" s="173">
        <v>0.3</v>
      </c>
      <c r="U56" s="172">
        <f t="shared" si="24"/>
        <v>0.75</v>
      </c>
      <c r="V56" s="174"/>
      <c r="W56" s="174"/>
      <c r="X56" s="174"/>
      <c r="Y56" s="174"/>
      <c r="Z56" s="174"/>
      <c r="AA56" s="174"/>
      <c r="AB56" s="174"/>
      <c r="AC56" s="174" t="s">
        <v>96</v>
      </c>
      <c r="AD56" s="174"/>
      <c r="AE56" s="174"/>
      <c r="AF56" s="174"/>
      <c r="AG56" s="174"/>
      <c r="AH56" s="174"/>
      <c r="AI56" s="174"/>
      <c r="AJ56" s="174"/>
      <c r="AK56" s="174"/>
      <c r="AL56" s="174"/>
      <c r="AM56" s="174"/>
      <c r="AN56" s="174"/>
      <c r="AO56" s="174"/>
      <c r="AP56" s="174"/>
      <c r="AQ56" s="174"/>
      <c r="AR56" s="174"/>
      <c r="AS56" s="174"/>
      <c r="AT56" s="174"/>
      <c r="AU56" s="174"/>
      <c r="AV56" s="174"/>
      <c r="AW56" s="174"/>
      <c r="AX56" s="174"/>
      <c r="AY56" s="174"/>
      <c r="AZ56" s="174"/>
      <c r="BA56" s="174"/>
      <c r="BB56" s="174"/>
      <c r="BC56" s="174"/>
      <c r="BD56" s="174"/>
      <c r="BE56" s="174"/>
      <c r="BF56" s="174"/>
    </row>
    <row r="57" spans="1:58" outlineLevel="1" x14ac:dyDescent="0.25">
      <c r="A57" s="167">
        <v>42</v>
      </c>
      <c r="B57" s="167" t="s">
        <v>173</v>
      </c>
      <c r="C57" s="168" t="s">
        <v>200</v>
      </c>
      <c r="D57" s="169" t="s">
        <v>101</v>
      </c>
      <c r="E57" s="170">
        <v>7.343</v>
      </c>
      <c r="F57" s="144"/>
      <c r="G57" s="171">
        <f t="shared" si="18"/>
        <v>0</v>
      </c>
      <c r="H57" s="171">
        <v>319.39</v>
      </c>
      <c r="I57" s="171">
        <f t="shared" si="19"/>
        <v>2345.2800000000002</v>
      </c>
      <c r="J57" s="171">
        <v>426.61</v>
      </c>
      <c r="K57" s="171">
        <f t="shared" si="20"/>
        <v>3132.6</v>
      </c>
      <c r="L57" s="171">
        <v>21</v>
      </c>
      <c r="M57" s="171">
        <f t="shared" si="21"/>
        <v>0</v>
      </c>
      <c r="N57" s="172">
        <v>4.4099999999999999E-3</v>
      </c>
      <c r="O57" s="172">
        <f t="shared" si="22"/>
        <v>3.2379999999999999E-2</v>
      </c>
      <c r="P57" s="172">
        <v>0</v>
      </c>
      <c r="Q57" s="172">
        <f t="shared" si="23"/>
        <v>0</v>
      </c>
      <c r="R57" s="172"/>
      <c r="S57" s="172"/>
      <c r="T57" s="173">
        <v>1.1145</v>
      </c>
      <c r="U57" s="172">
        <f t="shared" si="24"/>
        <v>8.18</v>
      </c>
      <c r="V57" s="174"/>
      <c r="W57" s="174"/>
      <c r="X57" s="174"/>
      <c r="Y57" s="174"/>
      <c r="Z57" s="174"/>
      <c r="AA57" s="174"/>
      <c r="AB57" s="174"/>
      <c r="AC57" s="174" t="s">
        <v>96</v>
      </c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4"/>
      <c r="AT57" s="174"/>
      <c r="AU57" s="174"/>
      <c r="AV57" s="174"/>
      <c r="AW57" s="174"/>
      <c r="AX57" s="174"/>
      <c r="AY57" s="174"/>
      <c r="AZ57" s="174"/>
      <c r="BA57" s="174"/>
      <c r="BB57" s="174"/>
      <c r="BC57" s="174"/>
      <c r="BD57" s="174"/>
      <c r="BE57" s="174"/>
      <c r="BF57" s="174"/>
    </row>
    <row r="58" spans="1:58" outlineLevel="1" x14ac:dyDescent="0.25">
      <c r="A58" s="167">
        <v>43</v>
      </c>
      <c r="B58" s="167" t="s">
        <v>174</v>
      </c>
      <c r="C58" s="168" t="s">
        <v>175</v>
      </c>
      <c r="D58" s="169" t="s">
        <v>95</v>
      </c>
      <c r="E58" s="170">
        <v>3.7</v>
      </c>
      <c r="F58" s="144"/>
      <c r="G58" s="171">
        <f t="shared" si="18"/>
        <v>0</v>
      </c>
      <c r="H58" s="171">
        <v>217.29</v>
      </c>
      <c r="I58" s="171">
        <f t="shared" si="19"/>
        <v>803.97</v>
      </c>
      <c r="J58" s="171">
        <v>95.710000000000008</v>
      </c>
      <c r="K58" s="171">
        <f t="shared" si="20"/>
        <v>354.13</v>
      </c>
      <c r="L58" s="171">
        <v>21</v>
      </c>
      <c r="M58" s="171">
        <f t="shared" si="21"/>
        <v>0</v>
      </c>
      <c r="N58" s="172">
        <v>1.9E-3</v>
      </c>
      <c r="O58" s="172">
        <f t="shared" si="22"/>
        <v>7.0299999999999998E-3</v>
      </c>
      <c r="P58" s="172">
        <v>0</v>
      </c>
      <c r="Q58" s="172">
        <f t="shared" si="23"/>
        <v>0</v>
      </c>
      <c r="R58" s="172"/>
      <c r="S58" s="172"/>
      <c r="T58" s="173">
        <v>0.25</v>
      </c>
      <c r="U58" s="172">
        <f t="shared" si="24"/>
        <v>0.93</v>
      </c>
      <c r="V58" s="174"/>
      <c r="W58" s="174"/>
      <c r="X58" s="174"/>
      <c r="Y58" s="174"/>
      <c r="Z58" s="174"/>
      <c r="AA58" s="174"/>
      <c r="AB58" s="174"/>
      <c r="AC58" s="174" t="s">
        <v>96</v>
      </c>
      <c r="AD58" s="174"/>
      <c r="AE58" s="174"/>
      <c r="AF58" s="174"/>
      <c r="AG58" s="174"/>
      <c r="AH58" s="174"/>
      <c r="AI58" s="174"/>
      <c r="AJ58" s="174"/>
      <c r="AK58" s="174"/>
      <c r="AL58" s="174"/>
      <c r="AM58" s="174"/>
      <c r="AN58" s="174"/>
      <c r="AO58" s="174"/>
      <c r="AP58" s="174"/>
      <c r="AQ58" s="174"/>
      <c r="AR58" s="174"/>
      <c r="AS58" s="174"/>
      <c r="AT58" s="174"/>
      <c r="AU58" s="174"/>
      <c r="AV58" s="174"/>
      <c r="AW58" s="174"/>
      <c r="AX58" s="174"/>
      <c r="AY58" s="174"/>
      <c r="AZ58" s="174"/>
      <c r="BA58" s="174"/>
      <c r="BB58" s="174"/>
      <c r="BC58" s="174"/>
      <c r="BD58" s="174"/>
      <c r="BE58" s="174"/>
      <c r="BF58" s="174"/>
    </row>
    <row r="59" spans="1:58" outlineLevel="1" x14ac:dyDescent="0.25">
      <c r="A59" s="167">
        <v>44</v>
      </c>
      <c r="B59" s="167" t="s">
        <v>176</v>
      </c>
      <c r="C59" s="168" t="s">
        <v>177</v>
      </c>
      <c r="D59" s="169" t="s">
        <v>0</v>
      </c>
      <c r="E59" s="170">
        <v>248</v>
      </c>
      <c r="F59" s="144"/>
      <c r="G59" s="171">
        <f t="shared" si="18"/>
        <v>0</v>
      </c>
      <c r="H59" s="171">
        <v>0</v>
      </c>
      <c r="I59" s="171">
        <f t="shared" si="19"/>
        <v>0</v>
      </c>
      <c r="J59" s="171">
        <v>1.95</v>
      </c>
      <c r="K59" s="171">
        <f t="shared" si="20"/>
        <v>483.6</v>
      </c>
      <c r="L59" s="171">
        <v>21</v>
      </c>
      <c r="M59" s="171">
        <f t="shared" si="21"/>
        <v>0</v>
      </c>
      <c r="N59" s="172">
        <v>0</v>
      </c>
      <c r="O59" s="172">
        <f t="shared" si="22"/>
        <v>0</v>
      </c>
      <c r="P59" s="172">
        <v>0</v>
      </c>
      <c r="Q59" s="172">
        <f t="shared" si="23"/>
        <v>0</v>
      </c>
      <c r="R59" s="172"/>
      <c r="S59" s="172"/>
      <c r="T59" s="173">
        <v>0</v>
      </c>
      <c r="U59" s="172">
        <f t="shared" si="24"/>
        <v>0</v>
      </c>
      <c r="V59" s="174"/>
      <c r="W59" s="174"/>
      <c r="X59" s="174"/>
      <c r="Y59" s="174"/>
      <c r="Z59" s="174"/>
      <c r="AA59" s="174"/>
      <c r="AB59" s="174"/>
      <c r="AC59" s="174" t="s">
        <v>96</v>
      </c>
      <c r="AD59" s="174"/>
      <c r="AE59" s="174"/>
      <c r="AF59" s="174"/>
      <c r="AG59" s="174"/>
      <c r="AH59" s="174"/>
      <c r="AI59" s="174"/>
      <c r="AJ59" s="174"/>
      <c r="AK59" s="174"/>
      <c r="AL59" s="174"/>
      <c r="AM59" s="174"/>
      <c r="AN59" s="174"/>
      <c r="AO59" s="174"/>
      <c r="AP59" s="174"/>
      <c r="AQ59" s="174"/>
      <c r="AR59" s="174"/>
      <c r="AS59" s="174"/>
      <c r="AT59" s="174"/>
      <c r="AU59" s="174"/>
      <c r="AV59" s="174"/>
      <c r="AW59" s="174"/>
      <c r="AX59" s="174"/>
      <c r="AY59" s="174"/>
      <c r="AZ59" s="174"/>
      <c r="BA59" s="174"/>
      <c r="BB59" s="174"/>
      <c r="BC59" s="174"/>
      <c r="BD59" s="174"/>
      <c r="BE59" s="174"/>
      <c r="BF59" s="174"/>
    </row>
    <row r="60" spans="1:58" x14ac:dyDescent="0.25">
      <c r="A60" s="175" t="s">
        <v>91</v>
      </c>
      <c r="B60" s="175" t="s">
        <v>62</v>
      </c>
      <c r="C60" s="176" t="s">
        <v>63</v>
      </c>
      <c r="D60" s="177"/>
      <c r="E60" s="178"/>
      <c r="F60" s="179"/>
      <c r="G60" s="179">
        <f>SUMIF(AC61:AC62,"&lt;&gt;NOR",G61:G62)</f>
        <v>0</v>
      </c>
      <c r="H60" s="179"/>
      <c r="I60" s="179">
        <f>SUM(I61:I62)</f>
        <v>6.48</v>
      </c>
      <c r="J60" s="179"/>
      <c r="K60" s="179">
        <f>SUM(K61:K62)</f>
        <v>9800.77</v>
      </c>
      <c r="L60" s="179"/>
      <c r="M60" s="179">
        <f>SUM(M61:M62)</f>
        <v>0</v>
      </c>
      <c r="N60" s="180"/>
      <c r="O60" s="180">
        <f>SUM(O61:O62)</f>
        <v>6.0000000000000002E-5</v>
      </c>
      <c r="P60" s="180"/>
      <c r="Q60" s="180">
        <f>SUM(Q61:Q62)</f>
        <v>0</v>
      </c>
      <c r="R60" s="180"/>
      <c r="S60" s="180"/>
      <c r="T60" s="181"/>
      <c r="U60" s="180">
        <f>SUM(U61:U62)</f>
        <v>0.52</v>
      </c>
      <c r="AC60" s="146" t="s">
        <v>92</v>
      </c>
    </row>
    <row r="61" spans="1:58" ht="20" outlineLevel="1" x14ac:dyDescent="0.25">
      <c r="A61" s="167">
        <v>45</v>
      </c>
      <c r="B61" s="167" t="s">
        <v>178</v>
      </c>
      <c r="C61" s="168" t="s">
        <v>179</v>
      </c>
      <c r="D61" s="169" t="s">
        <v>180</v>
      </c>
      <c r="E61" s="170">
        <v>1</v>
      </c>
      <c r="F61" s="144"/>
      <c r="G61" s="171">
        <f t="shared" ref="G61:G62" si="25">ROUND(E61*F61,2)</f>
        <v>0</v>
      </c>
      <c r="H61" s="171">
        <v>6.48</v>
      </c>
      <c r="I61" s="171">
        <f>ROUND(E61*H61,2)</f>
        <v>6.48</v>
      </c>
      <c r="J61" s="171">
        <v>9693.52</v>
      </c>
      <c r="K61" s="171">
        <f>ROUND(E61*J61,2)</f>
        <v>9693.52</v>
      </c>
      <c r="L61" s="171">
        <v>21</v>
      </c>
      <c r="M61" s="171">
        <f>G61*(1+L61/100)</f>
        <v>0</v>
      </c>
      <c r="N61" s="172">
        <v>6.0000000000000002E-5</v>
      </c>
      <c r="O61" s="172">
        <f>ROUND(E61*N61,5)</f>
        <v>6.0000000000000002E-5</v>
      </c>
      <c r="P61" s="172">
        <v>0</v>
      </c>
      <c r="Q61" s="172">
        <f>ROUND(E61*P61,5)</f>
        <v>0</v>
      </c>
      <c r="R61" s="172"/>
      <c r="S61" s="172"/>
      <c r="T61" s="173">
        <v>0.51600000000000001</v>
      </c>
      <c r="U61" s="172">
        <f>ROUND(E61*T61,2)</f>
        <v>0.52</v>
      </c>
      <c r="V61" s="174"/>
      <c r="W61" s="174"/>
      <c r="X61" s="174"/>
      <c r="Y61" s="174"/>
      <c r="Z61" s="174"/>
      <c r="AA61" s="174"/>
      <c r="AB61" s="174"/>
      <c r="AC61" s="174" t="s">
        <v>96</v>
      </c>
      <c r="AD61" s="174"/>
      <c r="AE61" s="174"/>
      <c r="AF61" s="174"/>
      <c r="AG61" s="174"/>
      <c r="AH61" s="174"/>
      <c r="AI61" s="174"/>
      <c r="AJ61" s="174"/>
      <c r="AK61" s="174"/>
      <c r="AL61" s="174"/>
      <c r="AM61" s="174"/>
      <c r="AN61" s="174"/>
      <c r="AO61" s="174"/>
      <c r="AP61" s="174"/>
      <c r="AQ61" s="174"/>
      <c r="AR61" s="174"/>
      <c r="AS61" s="174"/>
      <c r="AT61" s="174"/>
      <c r="AU61" s="174"/>
      <c r="AV61" s="174"/>
      <c r="AW61" s="174"/>
      <c r="AX61" s="174"/>
      <c r="AY61" s="174"/>
      <c r="AZ61" s="174"/>
      <c r="BA61" s="174"/>
      <c r="BB61" s="174"/>
      <c r="BC61" s="174"/>
      <c r="BD61" s="174"/>
      <c r="BE61" s="174"/>
      <c r="BF61" s="174"/>
    </row>
    <row r="62" spans="1:58" outlineLevel="1" x14ac:dyDescent="0.25">
      <c r="A62" s="182">
        <v>46</v>
      </c>
      <c r="B62" s="182" t="s">
        <v>181</v>
      </c>
      <c r="C62" s="183" t="s">
        <v>182</v>
      </c>
      <c r="D62" s="184" t="s">
        <v>0</v>
      </c>
      <c r="E62" s="185">
        <v>55</v>
      </c>
      <c r="F62" s="145"/>
      <c r="G62" s="186">
        <f t="shared" si="25"/>
        <v>0</v>
      </c>
      <c r="H62" s="186">
        <v>0</v>
      </c>
      <c r="I62" s="186">
        <f>ROUND(E62*H62,2)</f>
        <v>0</v>
      </c>
      <c r="J62" s="186">
        <v>1.95</v>
      </c>
      <c r="K62" s="186">
        <f>ROUND(E62*J62,2)</f>
        <v>107.25</v>
      </c>
      <c r="L62" s="186">
        <v>21</v>
      </c>
      <c r="M62" s="186">
        <f>G62*(1+L62/100)</f>
        <v>0</v>
      </c>
      <c r="N62" s="187">
        <v>0</v>
      </c>
      <c r="O62" s="187">
        <f>ROUND(E62*N62,5)</f>
        <v>0</v>
      </c>
      <c r="P62" s="187">
        <v>0</v>
      </c>
      <c r="Q62" s="187">
        <f>ROUND(E62*P62,5)</f>
        <v>0</v>
      </c>
      <c r="R62" s="187"/>
      <c r="S62" s="187"/>
      <c r="T62" s="188">
        <v>0</v>
      </c>
      <c r="U62" s="187">
        <f>ROUND(E62*T62,2)</f>
        <v>0</v>
      </c>
      <c r="V62" s="174"/>
      <c r="W62" s="174"/>
      <c r="X62" s="174"/>
      <c r="Y62" s="174"/>
      <c r="Z62" s="174"/>
      <c r="AA62" s="174"/>
      <c r="AB62" s="174"/>
      <c r="AC62" s="174" t="s">
        <v>96</v>
      </c>
      <c r="AD62" s="174"/>
      <c r="AE62" s="174"/>
      <c r="AF62" s="174"/>
      <c r="AG62" s="174"/>
      <c r="AH62" s="174"/>
      <c r="AI62" s="174"/>
      <c r="AJ62" s="174"/>
      <c r="AK62" s="174"/>
      <c r="AL62" s="174"/>
      <c r="AM62" s="174"/>
      <c r="AN62" s="174"/>
      <c r="AO62" s="174"/>
      <c r="AP62" s="174"/>
      <c r="AQ62" s="174"/>
      <c r="AR62" s="174"/>
      <c r="AS62" s="174"/>
      <c r="AT62" s="174"/>
      <c r="AU62" s="174"/>
      <c r="AV62" s="174"/>
      <c r="AW62" s="174"/>
      <c r="AX62" s="174"/>
      <c r="AY62" s="174"/>
      <c r="AZ62" s="174"/>
      <c r="BA62" s="174"/>
      <c r="BB62" s="174"/>
      <c r="BC62" s="174"/>
      <c r="BD62" s="174"/>
      <c r="BE62" s="174"/>
      <c r="BF62" s="174"/>
    </row>
    <row r="63" spans="1:58" x14ac:dyDescent="0.25">
      <c r="A63" s="189"/>
      <c r="B63" s="190" t="s">
        <v>183</v>
      </c>
      <c r="C63" s="191" t="s">
        <v>183</v>
      </c>
      <c r="D63" s="189"/>
      <c r="E63" s="189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  <c r="S63" s="189"/>
      <c r="T63" s="189"/>
      <c r="U63" s="189"/>
      <c r="AA63" s="146">
        <v>15</v>
      </c>
      <c r="AB63" s="146">
        <v>21</v>
      </c>
    </row>
    <row r="64" spans="1:58" x14ac:dyDescent="0.25">
      <c r="C64" s="193"/>
      <c r="AC64" s="146" t="s">
        <v>184</v>
      </c>
    </row>
  </sheetData>
  <sheetProtection password="F45D" sheet="1" objects="1" scenario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Pokyny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Slava</dc:creator>
  <cp:lastModifiedBy>Zdeněk Kondler</cp:lastModifiedBy>
  <cp:lastPrinted>2017-08-24T09:37:02Z</cp:lastPrinted>
  <dcterms:created xsi:type="dcterms:W3CDTF">2009-04-08T07:15:50Z</dcterms:created>
  <dcterms:modified xsi:type="dcterms:W3CDTF">2019-03-25T07:00:29Z</dcterms:modified>
</cp:coreProperties>
</file>